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6675" tabRatio="673" activeTab="0"/>
  </bookViews>
  <sheets>
    <sheet name="実施報告・申込書" sheetId="1" r:id="rId1"/>
    <sheet name="小学校リスト" sheetId="2" r:id="rId2"/>
    <sheet name="ｴﾝﾄﾘｰ男子" sheetId="3" r:id="rId3"/>
    <sheet name="ｴﾝﾄﾘｰ女子" sheetId="4" r:id="rId4"/>
    <sheet name="最終確認用紙" sheetId="5" r:id="rId5"/>
    <sheet name="ｴﾝﾄﾘｰCSV1" sheetId="6" state="hidden" r:id="rId6"/>
    <sheet name="ｴﾝﾄﾘｰCSV2" sheetId="7" state="hidden" r:id="rId7"/>
    <sheet name="sa1" sheetId="8" state="hidden" r:id="rId8"/>
  </sheets>
  <definedNames>
    <definedName name="_345" localSheetId="7">'sa1'!$E$3:$E$40</definedName>
    <definedName name="_345_1" localSheetId="7">'sa1'!$D$3:$D$40</definedName>
    <definedName name="_345_2" localSheetId="7">'sa1'!$C$3:$C$40</definedName>
    <definedName name="_345_3" localSheetId="7">'sa1'!$F$3:$F$40</definedName>
    <definedName name="_345_4" localSheetId="7">'sa1'!#REF!</definedName>
    <definedName name="_xlfn.COUNTIFS" hidden="1">#NAME?</definedName>
    <definedName name="_xlnm.Print_Area" localSheetId="7">'sa1'!$B$19:$N$39</definedName>
    <definedName name="_xlnm.Print_Area" localSheetId="3">'ｴﾝﾄﾘｰ女子'!$A$1:$S$101</definedName>
    <definedName name="_xlnm.Print_Area" localSheetId="2">'ｴﾝﾄﾘｰ男子'!$A$1:$S$101</definedName>
    <definedName name="_xlnm.Print_Area" localSheetId="4">'最終確認用紙'!$A$1:$N$240</definedName>
    <definedName name="_xlnm.Print_Area" localSheetId="0">'実施報告・申込書'!$A$1:$P$48</definedName>
    <definedName name="距離">'sa1'!$H$6:$H$8</definedName>
  </definedNames>
  <calcPr fullCalcOnLoad="1"/>
</workbook>
</file>

<file path=xl/sharedStrings.xml><?xml version="1.0" encoding="utf-8"?>
<sst xmlns="http://schemas.openxmlformats.org/spreadsheetml/2006/main" count="3623" uniqueCount="1618">
  <si>
    <t>小学校名</t>
  </si>
  <si>
    <t>選手番号(5)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</si>
  <si>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</si>
  <si>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</si>
  <si>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</si>
  <si>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</si>
  <si>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</si>
  <si>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</si>
  <si>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ｴﾝﾄﾘｰ2(5)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</si>
  <si>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</si>
  <si>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</si>
  <si>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</si>
  <si>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</si>
  <si>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</si>
  <si>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</si>
  <si>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</si>
  <si>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</si>
  <si>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</si>
  <si>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</si>
  <si>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</si>
  <si>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</si>
  <si>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</si>
  <si>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</si>
  <si>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</si>
  <si>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</si>
  <si>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番号</t>
  </si>
  <si>
    <t>学年</t>
  </si>
  <si>
    <r>
      <t>漢字氏名</t>
    </r>
    <r>
      <rPr>
        <sz val="11"/>
        <color indexed="9"/>
        <rFont val="ＭＳ Ｐゴシック"/>
        <family val="3"/>
      </rPr>
      <t>（30）</t>
    </r>
  </si>
  <si>
    <r>
      <t>ｶﾅ氏名</t>
    </r>
    <r>
      <rPr>
        <sz val="11"/>
        <color indexed="9"/>
        <rFont val="ＭＳ Ｐゴシック"/>
        <family val="3"/>
      </rPr>
      <t>(30)</t>
    </r>
  </si>
  <si>
    <r>
      <t>生年月日</t>
    </r>
    <r>
      <rPr>
        <sz val="11"/>
        <color indexed="9"/>
        <rFont val="ＭＳ Ｐゴシック"/>
        <family val="3"/>
      </rPr>
      <t>(8)</t>
    </r>
  </si>
  <si>
    <t>種目</t>
  </si>
  <si>
    <r>
      <t>性別</t>
    </r>
    <r>
      <rPr>
        <sz val="11"/>
        <color indexed="9"/>
        <rFont val="ＭＳ Ｐゴシック"/>
        <family val="3"/>
      </rPr>
      <t>(1)</t>
    </r>
  </si>
  <si>
    <r>
      <t>学年</t>
    </r>
    <r>
      <rPr>
        <sz val="11"/>
        <color indexed="9"/>
        <rFont val="ＭＳ Ｐゴシック"/>
        <family val="3"/>
      </rPr>
      <t>(1)</t>
    </r>
  </si>
  <si>
    <r>
      <t>新日水連ｺｰﾄﾞ</t>
    </r>
    <r>
      <rPr>
        <sz val="11"/>
        <color indexed="9"/>
        <rFont val="ＭＳ Ｐゴシック"/>
        <family val="3"/>
      </rPr>
      <t>(7)</t>
    </r>
  </si>
  <si>
    <r>
      <t>所属名</t>
    </r>
    <r>
      <rPr>
        <sz val="11"/>
        <color indexed="9"/>
        <rFont val="ＭＳ Ｐゴシック"/>
        <family val="3"/>
      </rPr>
      <t>1(16)</t>
    </r>
  </si>
  <si>
    <r>
      <t>ｶﾅ所属名</t>
    </r>
    <r>
      <rPr>
        <sz val="11"/>
        <color indexed="9"/>
        <rFont val="ＭＳ Ｐゴシック"/>
        <family val="3"/>
      </rPr>
      <t>1(16)</t>
    </r>
  </si>
  <si>
    <r>
      <t>ｴﾝﾄﾘｰﾀｲﾑ2</t>
    </r>
    <r>
      <rPr>
        <sz val="11"/>
        <color indexed="9"/>
        <rFont val="ＭＳ Ｐゴシック"/>
        <family val="3"/>
      </rPr>
      <t>(7)</t>
    </r>
  </si>
  <si>
    <r>
      <t>ｴﾝﾄﾘｰﾀｲﾑ1</t>
    </r>
    <r>
      <rPr>
        <sz val="11"/>
        <color indexed="9"/>
        <rFont val="ＭＳ Ｐゴシック"/>
        <family val="3"/>
      </rPr>
      <t>(7)</t>
    </r>
  </si>
  <si>
    <t>合計</t>
  </si>
  <si>
    <t>種目番号</t>
  </si>
  <si>
    <t>５０自</t>
  </si>
  <si>
    <t>２００個メ</t>
  </si>
  <si>
    <t>性別</t>
  </si>
  <si>
    <t>男</t>
  </si>
  <si>
    <t>女</t>
  </si>
  <si>
    <t>生年月日</t>
  </si>
  <si>
    <r>
      <t>ｸﾗｽ</t>
    </r>
    <r>
      <rPr>
        <sz val="11"/>
        <color indexed="9"/>
        <rFont val="ＭＳ Ｐゴシック"/>
        <family val="3"/>
      </rPr>
      <t>(2)</t>
    </r>
  </si>
  <si>
    <r>
      <t>学校</t>
    </r>
    <r>
      <rPr>
        <sz val="11"/>
        <color indexed="9"/>
        <rFont val="ＭＳ Ｐゴシック"/>
        <family val="3"/>
      </rPr>
      <t>(1)</t>
    </r>
  </si>
  <si>
    <t>登録団体番号(12)</t>
  </si>
  <si>
    <r>
      <t>チーム番号</t>
    </r>
    <r>
      <rPr>
        <sz val="11"/>
        <color indexed="9"/>
        <rFont val="ＭＳ Ｐゴシック"/>
        <family val="3"/>
      </rPr>
      <t>(4)</t>
    </r>
  </si>
  <si>
    <r>
      <t>チーム名</t>
    </r>
    <r>
      <rPr>
        <sz val="11"/>
        <color indexed="9"/>
        <rFont val="ＭＳ Ｐゴシック"/>
        <family val="3"/>
      </rPr>
      <t>(20)</t>
    </r>
  </si>
  <si>
    <r>
      <t>ﾖﾐｶﾞﾅ</t>
    </r>
    <r>
      <rPr>
        <sz val="11"/>
        <color indexed="9"/>
        <rFont val="ＭＳ Ｐゴシック"/>
        <family val="3"/>
      </rPr>
      <t>(15)</t>
    </r>
  </si>
  <si>
    <r>
      <t>所属番号</t>
    </r>
    <r>
      <rPr>
        <sz val="11"/>
        <color indexed="9"/>
        <rFont val="ＭＳ Ｐゴシック"/>
        <family val="3"/>
      </rPr>
      <t>(4)</t>
    </r>
  </si>
  <si>
    <r>
      <t>加盟番号</t>
    </r>
    <r>
      <rPr>
        <sz val="11"/>
        <color indexed="9"/>
        <rFont val="ＭＳ Ｐゴシック"/>
        <family val="3"/>
      </rPr>
      <t>(2)</t>
    </r>
  </si>
  <si>
    <r>
      <t>学校</t>
    </r>
    <r>
      <rPr>
        <sz val="11"/>
        <color indexed="9"/>
        <rFont val="ＭＳ Ｐゴシック"/>
        <family val="3"/>
      </rPr>
      <t>(1)</t>
    </r>
  </si>
  <si>
    <r>
      <t>ｸﾗｽ</t>
    </r>
    <r>
      <rPr>
        <sz val="11"/>
        <color indexed="9"/>
        <rFont val="ＭＳ Ｐゴシック"/>
        <family val="3"/>
      </rPr>
      <t>(2)</t>
    </r>
  </si>
  <si>
    <r>
      <t>性別</t>
    </r>
    <r>
      <rPr>
        <sz val="11"/>
        <color indexed="9"/>
        <rFont val="ＭＳ Ｐゴシック"/>
        <family val="3"/>
      </rPr>
      <t>(1)</t>
    </r>
  </si>
  <si>
    <r>
      <t>ｴﾝﾄﾘｰ</t>
    </r>
    <r>
      <rPr>
        <sz val="11"/>
        <color indexed="9"/>
        <rFont val="ＭＳ Ｐゴシック"/>
        <family val="3"/>
      </rPr>
      <t>(5)</t>
    </r>
  </si>
  <si>
    <r>
      <t>ｴﾝﾄﾘｰﾀｲﾑ</t>
    </r>
    <r>
      <rPr>
        <sz val="11"/>
        <color indexed="9"/>
        <rFont val="ＭＳ Ｐゴシック"/>
        <family val="3"/>
      </rPr>
      <t>(7)</t>
    </r>
  </si>
  <si>
    <t>男子</t>
  </si>
  <si>
    <t>ｶﾅ氏名</t>
  </si>
  <si>
    <t>ｸﾗｽ</t>
  </si>
  <si>
    <t>ｴﾝﾄﾘｰﾀｲﾑ</t>
  </si>
  <si>
    <t>中学</t>
  </si>
  <si>
    <t>高校</t>
  </si>
  <si>
    <t>選手数</t>
  </si>
  <si>
    <t>登録選手数</t>
  </si>
  <si>
    <t>５０平</t>
  </si>
  <si>
    <t>５０背</t>
  </si>
  <si>
    <t>自由形</t>
  </si>
  <si>
    <t>平泳ぎ</t>
  </si>
  <si>
    <t>背泳ぎ</t>
  </si>
  <si>
    <t>リレー</t>
  </si>
  <si>
    <t>女子</t>
  </si>
  <si>
    <t>２００メドレーリレー</t>
  </si>
  <si>
    <t>登録数</t>
  </si>
  <si>
    <t>２００リレー</t>
  </si>
  <si>
    <t>２００メドレー</t>
  </si>
  <si>
    <t>大学一般</t>
  </si>
  <si>
    <t>200</t>
  </si>
  <si>
    <t>ﾒﾄﾞﾚｰﾘﾚｰ</t>
  </si>
  <si>
    <t>人数</t>
  </si>
  <si>
    <t>男　　　子</t>
  </si>
  <si>
    <t>女　　　子</t>
  </si>
  <si>
    <t>選手数計</t>
  </si>
  <si>
    <t>選手数はエントリー男子のｸﾗｽで判断</t>
  </si>
  <si>
    <t>選手数はエントリー女子のｸﾗｽで判断</t>
  </si>
  <si>
    <t>高１*</t>
  </si>
  <si>
    <r>
      <t>所属名2</t>
    </r>
    <r>
      <rPr>
        <sz val="11"/>
        <color indexed="9"/>
        <rFont val="ＭＳ Ｐゴシック"/>
        <family val="3"/>
      </rPr>
      <t>(16)</t>
    </r>
  </si>
  <si>
    <r>
      <t>所属名</t>
    </r>
    <r>
      <rPr>
        <sz val="11"/>
        <rFont val="ＭＳ Ｐゴシック"/>
        <family val="3"/>
      </rPr>
      <t>1</t>
    </r>
    <r>
      <rPr>
        <sz val="11"/>
        <color indexed="9"/>
        <rFont val="ＭＳ Ｐゴシック"/>
        <family val="3"/>
      </rPr>
      <t>(16)</t>
    </r>
  </si>
  <si>
    <t>生年月日</t>
  </si>
  <si>
    <t>学年</t>
  </si>
  <si>
    <t>旧日水連番号(12)</t>
  </si>
  <si>
    <t>№</t>
  </si>
  <si>
    <t>氏　名</t>
  </si>
  <si>
    <t>種　目</t>
  </si>
  <si>
    <t>種目数（男子）</t>
  </si>
  <si>
    <t>種目数（女子）</t>
  </si>
  <si>
    <t>○大会実施年度（西暦）</t>
  </si>
  <si>
    <t>○年齢計算</t>
  </si>
  <si>
    <t>年度</t>
  </si>
  <si>
    <t>最小</t>
  </si>
  <si>
    <t>最大</t>
  </si>
  <si>
    <t>学童</t>
  </si>
  <si>
    <t>5０自</t>
  </si>
  <si>
    <t>５０バ</t>
  </si>
  <si>
    <t>種別</t>
  </si>
  <si>
    <t>男　１</t>
  </si>
  <si>
    <t>リレー男子</t>
  </si>
  <si>
    <t>リレー女子</t>
  </si>
  <si>
    <t>個メ</t>
  </si>
  <si>
    <t>バタ</t>
  </si>
  <si>
    <r>
      <t>旧日水連番号</t>
    </r>
    <r>
      <rPr>
        <sz val="11"/>
        <color indexed="9"/>
        <rFont val="ＭＳ Ｐゴシック"/>
        <family val="3"/>
      </rPr>
      <t>(12)</t>
    </r>
  </si>
  <si>
    <r>
      <t>選手番号</t>
    </r>
    <r>
      <rPr>
        <sz val="11"/>
        <color indexed="9"/>
        <rFont val="ＭＳ Ｐゴシック"/>
        <family val="3"/>
      </rPr>
      <t>(5)</t>
    </r>
  </si>
  <si>
    <r>
      <t>ｶﾅ所属名2</t>
    </r>
    <r>
      <rPr>
        <sz val="11"/>
        <color indexed="9"/>
        <rFont val="ＭＳ Ｐゴシック"/>
        <family val="3"/>
      </rPr>
      <t>(16)</t>
    </r>
  </si>
  <si>
    <r>
      <t>所属名3</t>
    </r>
    <r>
      <rPr>
        <sz val="11"/>
        <color indexed="9"/>
        <rFont val="ＭＳ Ｐゴシック"/>
        <family val="3"/>
      </rPr>
      <t>(16)</t>
    </r>
  </si>
  <si>
    <r>
      <t>ｶﾅ所属名3</t>
    </r>
    <r>
      <rPr>
        <sz val="11"/>
        <color indexed="9"/>
        <rFont val="ＭＳ Ｐゴシック"/>
        <family val="3"/>
      </rPr>
      <t>(16)</t>
    </r>
  </si>
  <si>
    <t>学種</t>
  </si>
  <si>
    <t>確認用紙</t>
  </si>
  <si>
    <t>２００リレー</t>
  </si>
  <si>
    <t>１００自</t>
  </si>
  <si>
    <t>１００背</t>
  </si>
  <si>
    <t>１００平</t>
  </si>
  <si>
    <t>１００バ</t>
  </si>
  <si>
    <r>
      <t>性別</t>
    </r>
    <r>
      <rPr>
        <sz val="11"/>
        <color indexed="9"/>
        <rFont val="ＭＳ Ｐゴシック"/>
        <family val="3"/>
      </rPr>
      <t>(1)</t>
    </r>
  </si>
  <si>
    <r>
      <t>漢字氏名</t>
    </r>
    <r>
      <rPr>
        <sz val="11"/>
        <color indexed="9"/>
        <rFont val="ＭＳ Ｐゴシック"/>
        <family val="3"/>
      </rPr>
      <t>（30）</t>
    </r>
  </si>
  <si>
    <r>
      <t>ｶﾅ氏名</t>
    </r>
    <r>
      <rPr>
        <sz val="11"/>
        <color indexed="9"/>
        <rFont val="ＭＳ Ｐゴシック"/>
        <family val="3"/>
      </rPr>
      <t>(30)</t>
    </r>
  </si>
  <si>
    <r>
      <t>生年月日</t>
    </r>
    <r>
      <rPr>
        <sz val="11"/>
        <color indexed="9"/>
        <rFont val="ＭＳ Ｐゴシック"/>
        <family val="3"/>
      </rPr>
      <t>(8)</t>
    </r>
  </si>
  <si>
    <r>
      <t>学校</t>
    </r>
    <r>
      <rPr>
        <sz val="11"/>
        <color indexed="9"/>
        <rFont val="ＭＳ Ｐゴシック"/>
        <family val="3"/>
      </rPr>
      <t>(1)</t>
    </r>
  </si>
  <si>
    <r>
      <t>学年</t>
    </r>
    <r>
      <rPr>
        <sz val="11"/>
        <color indexed="9"/>
        <rFont val="ＭＳ Ｐゴシック"/>
        <family val="3"/>
      </rPr>
      <t>(1)</t>
    </r>
  </si>
  <si>
    <r>
      <t>ｸﾗｽ</t>
    </r>
    <r>
      <rPr>
        <sz val="11"/>
        <color indexed="9"/>
        <rFont val="ＭＳ Ｐゴシック"/>
        <family val="3"/>
      </rPr>
      <t>(2)</t>
    </r>
  </si>
  <si>
    <r>
      <t>新日水連ｺｰﾄﾞ</t>
    </r>
    <r>
      <rPr>
        <sz val="11"/>
        <color indexed="9"/>
        <rFont val="ＭＳ Ｐゴシック"/>
        <family val="3"/>
      </rPr>
      <t>(7)</t>
    </r>
  </si>
  <si>
    <r>
      <t>所属名</t>
    </r>
    <r>
      <rPr>
        <sz val="11"/>
        <rFont val="ＭＳ Ｐゴシック"/>
        <family val="3"/>
      </rPr>
      <t>1</t>
    </r>
    <r>
      <rPr>
        <sz val="11"/>
        <color indexed="9"/>
        <rFont val="ＭＳ Ｐゴシック"/>
        <family val="3"/>
      </rPr>
      <t>(16)</t>
    </r>
  </si>
  <si>
    <r>
      <t>ｶﾅ所属名</t>
    </r>
    <r>
      <rPr>
        <sz val="11"/>
        <color indexed="9"/>
        <rFont val="ＭＳ Ｐゴシック"/>
        <family val="3"/>
      </rPr>
      <t>1(16)</t>
    </r>
  </si>
  <si>
    <r>
      <t>所属名2</t>
    </r>
    <r>
      <rPr>
        <sz val="11"/>
        <color indexed="9"/>
        <rFont val="ＭＳ Ｐゴシック"/>
        <family val="3"/>
      </rPr>
      <t>(16)</t>
    </r>
  </si>
  <si>
    <r>
      <t>ｶﾅ所属名2</t>
    </r>
    <r>
      <rPr>
        <sz val="11"/>
        <color indexed="9"/>
        <rFont val="ＭＳ Ｐゴシック"/>
        <family val="3"/>
      </rPr>
      <t>(16)</t>
    </r>
  </si>
  <si>
    <r>
      <t>所属名3</t>
    </r>
    <r>
      <rPr>
        <sz val="11"/>
        <color indexed="9"/>
        <rFont val="ＭＳ Ｐゴシック"/>
        <family val="3"/>
      </rPr>
      <t>(16)</t>
    </r>
  </si>
  <si>
    <r>
      <t>ｶﾅ所属名3</t>
    </r>
    <r>
      <rPr>
        <sz val="11"/>
        <color indexed="9"/>
        <rFont val="ＭＳ Ｐゴシック"/>
        <family val="3"/>
      </rPr>
      <t>(16)</t>
    </r>
  </si>
  <si>
    <r>
      <t>ｴﾝﾄﾘｰ1</t>
    </r>
    <r>
      <rPr>
        <sz val="11"/>
        <color indexed="9"/>
        <rFont val="ＭＳ Ｐゴシック"/>
        <family val="3"/>
      </rPr>
      <t>(5)</t>
    </r>
  </si>
  <si>
    <r>
      <t>ｴﾝﾄﾘｰﾀｲﾑ1</t>
    </r>
    <r>
      <rPr>
        <sz val="11"/>
        <color indexed="9"/>
        <rFont val="ＭＳ Ｐゴシック"/>
        <family val="3"/>
      </rPr>
      <t>(7)</t>
    </r>
  </si>
  <si>
    <r>
      <t>ｴﾝﾄﾘｰ2</t>
    </r>
    <r>
      <rPr>
        <sz val="11"/>
        <color indexed="9"/>
        <rFont val="ＭＳ Ｐゴシック"/>
        <family val="3"/>
      </rPr>
      <t>(5)</t>
    </r>
  </si>
  <si>
    <r>
      <t>ｴﾝﾄﾘｰﾀｲﾑ2</t>
    </r>
    <r>
      <rPr>
        <sz val="11"/>
        <color indexed="9"/>
        <rFont val="ＭＳ Ｐゴシック"/>
        <family val="3"/>
      </rPr>
      <t>(7)</t>
    </r>
  </si>
  <si>
    <r>
      <t>ｴﾝﾄﾘｰ3</t>
    </r>
    <r>
      <rPr>
        <sz val="11"/>
        <color indexed="9"/>
        <rFont val="ＭＳ Ｐゴシック"/>
        <family val="3"/>
      </rPr>
      <t>(5)</t>
    </r>
  </si>
  <si>
    <r>
      <t>ｴﾝﾄﾘｰﾀｲﾑ3</t>
    </r>
    <r>
      <rPr>
        <sz val="11"/>
        <color indexed="9"/>
        <rFont val="ＭＳ Ｐゴシック"/>
        <family val="3"/>
      </rPr>
      <t>(7)</t>
    </r>
  </si>
  <si>
    <t>学年</t>
  </si>
  <si>
    <t>小学校名</t>
  </si>
  <si>
    <t>D</t>
  </si>
  <si>
    <t>５０バタ</t>
  </si>
  <si>
    <t>１００バタ</t>
  </si>
  <si>
    <t>個人</t>
  </si>
  <si>
    <t>組数計</t>
  </si>
  <si>
    <t>女　３</t>
  </si>
  <si>
    <t>男　２</t>
  </si>
  <si>
    <t>１００自</t>
  </si>
  <si>
    <t>１００背</t>
  </si>
  <si>
    <t>１００平</t>
  </si>
  <si>
    <t>男　３</t>
  </si>
  <si>
    <t>女　１</t>
  </si>
  <si>
    <t>女　２</t>
  </si>
  <si>
    <t>組数</t>
  </si>
  <si>
    <t>組数合計</t>
  </si>
  <si>
    <t>エントリー</t>
  </si>
  <si>
    <t>エントリー計</t>
  </si>
  <si>
    <t>1</t>
  </si>
  <si>
    <t>学校名</t>
  </si>
  <si>
    <t>ｴﾝﾄﾘｰ判定</t>
  </si>
  <si>
    <t>備考</t>
  </si>
  <si>
    <t>氏名（漢字）</t>
  </si>
  <si>
    <t>月</t>
  </si>
  <si>
    <t>日</t>
  </si>
  <si>
    <t>名</t>
  </si>
  <si>
    <t>プール</t>
  </si>
  <si>
    <t>氏名（半角ｶﾅ）</t>
  </si>
  <si>
    <t>校名（半角ｶﾅ）</t>
  </si>
  <si>
    <t>50m自由形</t>
  </si>
  <si>
    <t>100m自由形</t>
  </si>
  <si>
    <t>50m背泳ぎ</t>
  </si>
  <si>
    <t>100m背泳ぎ</t>
  </si>
  <si>
    <t>50m平泳ぎ</t>
  </si>
  <si>
    <t>100m平泳ぎ</t>
  </si>
  <si>
    <t>50mバタフライ</t>
  </si>
  <si>
    <t>100mバタフライ</t>
  </si>
  <si>
    <t>200m個人メドレー</t>
  </si>
  <si>
    <t>A</t>
  </si>
  <si>
    <t>B</t>
  </si>
  <si>
    <t>C</t>
  </si>
  <si>
    <t>ステータス</t>
  </si>
  <si>
    <t>男子　　　リレー</t>
  </si>
  <si>
    <t>女子　　　リレー</t>
  </si>
  <si>
    <t>２００ＭＲ</t>
  </si>
  <si>
    <t>２００ＦＲ</t>
  </si>
  <si>
    <t>ステータス</t>
  </si>
  <si>
    <t>氏　　名</t>
  </si>
  <si>
    <t>電話番号</t>
  </si>
  <si>
    <t>FAX番号</t>
  </si>
  <si>
    <t>E-mail</t>
  </si>
  <si>
    <t>☆　このファイルのデータについて不明な点がある場合は、責任者に連絡させて頂きます。（１名以上）</t>
  </si>
  <si>
    <t>　　それ以外の用途に責任者の情報を利用致しません。</t>
  </si>
  <si>
    <t>　　プログラム作成後、Ｗｅｂ掲載した場合の連絡を予定していますが、情報配信はｍａｉｌのみと致します。</t>
  </si>
  <si>
    <t>大会実施年度を修正する。</t>
  </si>
  <si>
    <t>sa1のシート保護を設定する。</t>
  </si>
  <si>
    <t>sa1のシート保護を解除。</t>
  </si>
  <si>
    <t>生年月日の列の入力欄100個を全て選択状態とし、</t>
  </si>
  <si>
    <t>データ→入力規則のエラー表示を本シート年齢計算の</t>
  </si>
  <si>
    <t>１年の最大から６年の最小に変更する。（男子、女子共に）</t>
  </si>
  <si>
    <t>エントリー男子、エントリー女子のシート保護を設定する。</t>
  </si>
  <si>
    <t>エントリー男子、エントリー女子のシート保護を解除する。</t>
  </si>
  <si>
    <t>年度変更の方法</t>
  </si>
  <si>
    <t>月日開催（基準日）</t>
  </si>
  <si>
    <t>山梨県水泳連盟</t>
  </si>
  <si>
    <t>競技会番号</t>
  </si>
  <si>
    <t>競技会</t>
  </si>
  <si>
    <t>大会名</t>
  </si>
  <si>
    <t>学童水泳競技大会</t>
  </si>
  <si>
    <t>金額</t>
  </si>
  <si>
    <t>名称</t>
  </si>
  <si>
    <t>エントリーする競技会名称</t>
  </si>
  <si>
    <t>参加者数</t>
  </si>
  <si>
    <t>参加料</t>
  </si>
  <si>
    <t>円</t>
  </si>
  <si>
    <t>山梨県学童水泳競技大会</t>
  </si>
  <si>
    <t>富士吉田会場</t>
  </si>
  <si>
    <t>甲府市学童水泳大会（旧中央会場）</t>
  </si>
  <si>
    <t>年度用学童水泳大会エントリー</t>
  </si>
  <si>
    <t>選手番号（7桁）</t>
  </si>
  <si>
    <t>実施日</t>
  </si>
  <si>
    <t>場所</t>
  </si>
  <si>
    <t>競技会番号について</t>
  </si>
  <si>
    <t>善誘館</t>
  </si>
  <si>
    <t>15C12</t>
  </si>
  <si>
    <t>新紺屋</t>
  </si>
  <si>
    <t>15C13</t>
  </si>
  <si>
    <t>湯田</t>
  </si>
  <si>
    <t>15C14</t>
  </si>
  <si>
    <t>伊勢</t>
  </si>
  <si>
    <t>15C15</t>
  </si>
  <si>
    <t>朝日</t>
  </si>
  <si>
    <t>15C16</t>
  </si>
  <si>
    <t>里垣</t>
  </si>
  <si>
    <t>15C17</t>
  </si>
  <si>
    <t>相川</t>
  </si>
  <si>
    <t>15C18</t>
  </si>
  <si>
    <t>国母</t>
  </si>
  <si>
    <t>15C19</t>
  </si>
  <si>
    <t>貢川</t>
  </si>
  <si>
    <t>15C20</t>
  </si>
  <si>
    <t>千塚</t>
  </si>
  <si>
    <t>15C21</t>
  </si>
  <si>
    <t>池田</t>
  </si>
  <si>
    <t>15C22</t>
  </si>
  <si>
    <t>北新</t>
  </si>
  <si>
    <t>15C23</t>
  </si>
  <si>
    <t>千代田</t>
  </si>
  <si>
    <t>15C24</t>
  </si>
  <si>
    <t>甲運</t>
  </si>
  <si>
    <t>15C25</t>
  </si>
  <si>
    <t>玉諸</t>
  </si>
  <si>
    <t>15C26</t>
  </si>
  <si>
    <t>山城</t>
  </si>
  <si>
    <t>15C27</t>
  </si>
  <si>
    <t>大里</t>
  </si>
  <si>
    <t>15C28</t>
  </si>
  <si>
    <t>甲府東</t>
  </si>
  <si>
    <t>15C29</t>
  </si>
  <si>
    <t>羽黒</t>
  </si>
  <si>
    <t>15C30</t>
  </si>
  <si>
    <t>石田</t>
  </si>
  <si>
    <t>15C31</t>
  </si>
  <si>
    <t>新田</t>
  </si>
  <si>
    <t>15C32</t>
  </si>
  <si>
    <t>大国</t>
  </si>
  <si>
    <t>15C33</t>
  </si>
  <si>
    <t>舞鶴</t>
  </si>
  <si>
    <t>15C34</t>
  </si>
  <si>
    <t>中道南</t>
  </si>
  <si>
    <t>15C35</t>
  </si>
  <si>
    <t>中道北</t>
  </si>
  <si>
    <t>15C36</t>
  </si>
  <si>
    <t>下吉田第一</t>
  </si>
  <si>
    <t>15C37</t>
  </si>
  <si>
    <t>下吉田第二</t>
  </si>
  <si>
    <t>15C38</t>
  </si>
  <si>
    <t>下吉田東</t>
  </si>
  <si>
    <t>15C39</t>
  </si>
  <si>
    <t>明見</t>
  </si>
  <si>
    <t>15C40</t>
  </si>
  <si>
    <t>吉田</t>
  </si>
  <si>
    <t>15C41</t>
  </si>
  <si>
    <t>吉田西</t>
  </si>
  <si>
    <t>15C42</t>
  </si>
  <si>
    <t>富士</t>
  </si>
  <si>
    <t>15C43</t>
  </si>
  <si>
    <t>谷村第一</t>
  </si>
  <si>
    <t>15C44</t>
  </si>
  <si>
    <t>谷村第二</t>
  </si>
  <si>
    <t>15C45</t>
  </si>
  <si>
    <t>都留文大附属</t>
  </si>
  <si>
    <t>15C46</t>
  </si>
  <si>
    <t>東桂</t>
  </si>
  <si>
    <t>15C47</t>
  </si>
  <si>
    <t>宝</t>
  </si>
  <si>
    <t>15C48</t>
  </si>
  <si>
    <t>禾生第一</t>
  </si>
  <si>
    <t>15C49</t>
  </si>
  <si>
    <t>禾生第二</t>
  </si>
  <si>
    <t>15C50</t>
  </si>
  <si>
    <t>旭</t>
  </si>
  <si>
    <t>15C51</t>
  </si>
  <si>
    <t>加納岩</t>
  </si>
  <si>
    <t>15C52</t>
  </si>
  <si>
    <t>日下部</t>
  </si>
  <si>
    <t>15C53</t>
  </si>
  <si>
    <t>後屋敷</t>
  </si>
  <si>
    <t>15C54</t>
  </si>
  <si>
    <t>日川</t>
  </si>
  <si>
    <t>15C55</t>
  </si>
  <si>
    <t>山梨</t>
  </si>
  <si>
    <t>15C56</t>
  </si>
  <si>
    <t>八幡</t>
  </si>
  <si>
    <t>15C57</t>
  </si>
  <si>
    <t>岩手</t>
  </si>
  <si>
    <t>15C58</t>
  </si>
  <si>
    <t>15C59</t>
  </si>
  <si>
    <t>15C60</t>
  </si>
  <si>
    <t>15C61</t>
  </si>
  <si>
    <t>三富</t>
  </si>
  <si>
    <t>15C62</t>
  </si>
  <si>
    <t>初狩</t>
  </si>
  <si>
    <t>15C63</t>
  </si>
  <si>
    <t>大月東</t>
  </si>
  <si>
    <t>15C64</t>
  </si>
  <si>
    <t>15C65</t>
  </si>
  <si>
    <t>15C66</t>
  </si>
  <si>
    <t>七保</t>
  </si>
  <si>
    <t>15C67</t>
  </si>
  <si>
    <t>猿橋</t>
  </si>
  <si>
    <t>15C68</t>
  </si>
  <si>
    <t>鳥沢</t>
  </si>
  <si>
    <t>15C69</t>
  </si>
  <si>
    <t>韮崎</t>
  </si>
  <si>
    <t>15C70</t>
  </si>
  <si>
    <t>穂坂</t>
  </si>
  <si>
    <t>15C71</t>
  </si>
  <si>
    <t>韮崎北東</t>
  </si>
  <si>
    <t>15C72</t>
  </si>
  <si>
    <t>韮崎北西</t>
  </si>
  <si>
    <t>15C73</t>
  </si>
  <si>
    <t>甘利</t>
  </si>
  <si>
    <t>15C74</t>
  </si>
  <si>
    <t>八田</t>
  </si>
  <si>
    <t>15C75</t>
  </si>
  <si>
    <t>白根源</t>
  </si>
  <si>
    <t>15C76</t>
  </si>
  <si>
    <t>白根飯野</t>
  </si>
  <si>
    <t>15C77</t>
  </si>
  <si>
    <t>白根東</t>
  </si>
  <si>
    <t>15C78</t>
  </si>
  <si>
    <t>白根百田</t>
  </si>
  <si>
    <t>15C79</t>
  </si>
  <si>
    <t>芦安</t>
  </si>
  <si>
    <t>15C80</t>
  </si>
  <si>
    <t>若草</t>
  </si>
  <si>
    <t>15C81</t>
  </si>
  <si>
    <t>若草南</t>
  </si>
  <si>
    <t>15C82</t>
  </si>
  <si>
    <t>小笠原</t>
  </si>
  <si>
    <t>15C83</t>
  </si>
  <si>
    <t>櫛形北</t>
  </si>
  <si>
    <t>15C84</t>
  </si>
  <si>
    <t>櫛形西</t>
  </si>
  <si>
    <t>15C85</t>
  </si>
  <si>
    <t>豊</t>
  </si>
  <si>
    <t>15C86</t>
  </si>
  <si>
    <t>落合</t>
  </si>
  <si>
    <t>15C87</t>
  </si>
  <si>
    <t>大明</t>
  </si>
  <si>
    <t>15C88</t>
  </si>
  <si>
    <t>南湖</t>
  </si>
  <si>
    <t>15C89</t>
  </si>
  <si>
    <t>明野</t>
  </si>
  <si>
    <t>15C90</t>
  </si>
  <si>
    <t>須玉</t>
  </si>
  <si>
    <t>15C91</t>
  </si>
  <si>
    <t>高根東</t>
  </si>
  <si>
    <t>15C92</t>
  </si>
  <si>
    <t>高根西</t>
  </si>
  <si>
    <t>15C93</t>
  </si>
  <si>
    <t>高根北</t>
  </si>
  <si>
    <t>15C94</t>
  </si>
  <si>
    <t>高根清里</t>
  </si>
  <si>
    <t>15C95</t>
  </si>
  <si>
    <t>長坂</t>
  </si>
  <si>
    <t>15C96</t>
  </si>
  <si>
    <t>泉</t>
  </si>
  <si>
    <t>15C97</t>
  </si>
  <si>
    <t>小淵沢</t>
  </si>
  <si>
    <t>15C98</t>
  </si>
  <si>
    <t>白州</t>
  </si>
  <si>
    <t>15C99</t>
  </si>
  <si>
    <t>武川</t>
  </si>
  <si>
    <t>竜王</t>
  </si>
  <si>
    <t>15D12</t>
  </si>
  <si>
    <t>玉幡</t>
  </si>
  <si>
    <t>15D13</t>
  </si>
  <si>
    <t>竜王南</t>
  </si>
  <si>
    <t>15D14</t>
  </si>
  <si>
    <t>竜王北</t>
  </si>
  <si>
    <t>15D15</t>
  </si>
  <si>
    <t>竜王西</t>
  </si>
  <si>
    <t>15D16</t>
  </si>
  <si>
    <t>竜王東</t>
  </si>
  <si>
    <t>15D17</t>
  </si>
  <si>
    <t>敷島</t>
  </si>
  <si>
    <t>15D18</t>
  </si>
  <si>
    <t>敷島北</t>
  </si>
  <si>
    <t>15D19</t>
  </si>
  <si>
    <t>敷島南</t>
  </si>
  <si>
    <t>15D20</t>
  </si>
  <si>
    <t>双葉東</t>
  </si>
  <si>
    <t>15D21</t>
  </si>
  <si>
    <t>双葉西</t>
  </si>
  <si>
    <t>15D22</t>
  </si>
  <si>
    <t>石和南</t>
  </si>
  <si>
    <t>15D23</t>
  </si>
  <si>
    <t>石和東</t>
  </si>
  <si>
    <t>15D24</t>
  </si>
  <si>
    <t>石和北</t>
  </si>
  <si>
    <t>15D25</t>
  </si>
  <si>
    <t>富士見</t>
  </si>
  <si>
    <t>15D26</t>
  </si>
  <si>
    <t>石和西</t>
  </si>
  <si>
    <t>15D27</t>
  </si>
  <si>
    <t>御坂西</t>
  </si>
  <si>
    <t>15D28</t>
  </si>
  <si>
    <t>御坂東</t>
  </si>
  <si>
    <t>15D29</t>
  </si>
  <si>
    <t>一宮西</t>
  </si>
  <si>
    <t>15D30</t>
  </si>
  <si>
    <t>一宮南</t>
  </si>
  <si>
    <t>15D31</t>
  </si>
  <si>
    <t>一宮北</t>
  </si>
  <si>
    <t>15D32</t>
  </si>
  <si>
    <t>八代</t>
  </si>
  <si>
    <t>15D33</t>
  </si>
  <si>
    <t>境川</t>
  </si>
  <si>
    <t>15D34</t>
  </si>
  <si>
    <t>春日居</t>
  </si>
  <si>
    <t>15D35</t>
  </si>
  <si>
    <t>芦川</t>
  </si>
  <si>
    <t>15D36</t>
  </si>
  <si>
    <t>上野原西</t>
  </si>
  <si>
    <t>15D37</t>
  </si>
  <si>
    <t>島田</t>
  </si>
  <si>
    <t>15D38</t>
  </si>
  <si>
    <t>上野原</t>
  </si>
  <si>
    <t>15D39</t>
  </si>
  <si>
    <t>西原</t>
  </si>
  <si>
    <t>15D40</t>
  </si>
  <si>
    <t>秋山</t>
  </si>
  <si>
    <t>15D41</t>
  </si>
  <si>
    <t>塩山南</t>
  </si>
  <si>
    <t>15D42</t>
  </si>
  <si>
    <t>塩山北</t>
  </si>
  <si>
    <t>15D43</t>
  </si>
  <si>
    <t>奥野田</t>
  </si>
  <si>
    <t>15D44</t>
  </si>
  <si>
    <t>大藤</t>
  </si>
  <si>
    <t>15D45</t>
  </si>
  <si>
    <t>神金</t>
  </si>
  <si>
    <t>15D46</t>
  </si>
  <si>
    <t>玉宮</t>
  </si>
  <si>
    <t>15D47</t>
  </si>
  <si>
    <t>松里</t>
  </si>
  <si>
    <t>15D48</t>
  </si>
  <si>
    <t>井尻</t>
  </si>
  <si>
    <t>15D49</t>
  </si>
  <si>
    <t>勝沼</t>
  </si>
  <si>
    <t>15D50</t>
  </si>
  <si>
    <t>祝</t>
  </si>
  <si>
    <t>15D51</t>
  </si>
  <si>
    <t>東雲</t>
  </si>
  <si>
    <t>15D52</t>
  </si>
  <si>
    <t>菱山</t>
  </si>
  <si>
    <t>15D53</t>
  </si>
  <si>
    <t>大和</t>
  </si>
  <si>
    <t>15D54</t>
  </si>
  <si>
    <t>三村</t>
  </si>
  <si>
    <t>15D55</t>
  </si>
  <si>
    <t>玉穂南</t>
  </si>
  <si>
    <t>15D56</t>
  </si>
  <si>
    <t>田富</t>
  </si>
  <si>
    <t>15D57</t>
  </si>
  <si>
    <t>田富北</t>
  </si>
  <si>
    <t>15D58</t>
  </si>
  <si>
    <t>田富南</t>
  </si>
  <si>
    <t>15D59</t>
  </si>
  <si>
    <t>豊富</t>
  </si>
  <si>
    <t>15D60</t>
  </si>
  <si>
    <t>上野</t>
  </si>
  <si>
    <t>15D61</t>
  </si>
  <si>
    <t>大塚</t>
  </si>
  <si>
    <t>15D62</t>
  </si>
  <si>
    <t>市川</t>
  </si>
  <si>
    <t>15D63</t>
  </si>
  <si>
    <t>市川南</t>
  </si>
  <si>
    <t>15D64</t>
  </si>
  <si>
    <t>市川東</t>
  </si>
  <si>
    <t>15D65</t>
  </si>
  <si>
    <t>六郷</t>
  </si>
  <si>
    <t>15D66</t>
  </si>
  <si>
    <t>増穂</t>
  </si>
  <si>
    <t>15D67</t>
  </si>
  <si>
    <t>15D68</t>
  </si>
  <si>
    <t>増穂南</t>
  </si>
  <si>
    <t>15D69</t>
  </si>
  <si>
    <t>鰍沢</t>
  </si>
  <si>
    <t>15D70</t>
  </si>
  <si>
    <t>早川南</t>
  </si>
  <si>
    <t>15D71</t>
  </si>
  <si>
    <t>早川北</t>
  </si>
  <si>
    <t>15D72</t>
  </si>
  <si>
    <t>15D73</t>
  </si>
  <si>
    <t>15D74</t>
  </si>
  <si>
    <t>15D75</t>
  </si>
  <si>
    <t>15D76</t>
  </si>
  <si>
    <t>15D77</t>
  </si>
  <si>
    <t>15D78</t>
  </si>
  <si>
    <t>15D79</t>
  </si>
  <si>
    <t>睦合</t>
  </si>
  <si>
    <t>15D80</t>
  </si>
  <si>
    <t>栄</t>
  </si>
  <si>
    <t>15D81</t>
  </si>
  <si>
    <t>富河</t>
  </si>
  <si>
    <t>15D82</t>
  </si>
  <si>
    <t>万沢</t>
  </si>
  <si>
    <t>15D83</t>
  </si>
  <si>
    <t>押原</t>
  </si>
  <si>
    <t>15D84</t>
  </si>
  <si>
    <t>西条</t>
  </si>
  <si>
    <t>15D85</t>
  </si>
  <si>
    <t>常永</t>
  </si>
  <si>
    <t>15D86</t>
  </si>
  <si>
    <t>道志</t>
  </si>
  <si>
    <t>西桂</t>
  </si>
  <si>
    <t>忍野</t>
  </si>
  <si>
    <t>山中</t>
  </si>
  <si>
    <t>山中湖東</t>
  </si>
  <si>
    <t>鳴沢</t>
  </si>
  <si>
    <t>船津</t>
  </si>
  <si>
    <t>小立</t>
  </si>
  <si>
    <t>大石</t>
  </si>
  <si>
    <t>河口</t>
  </si>
  <si>
    <t>勝山</t>
  </si>
  <si>
    <t>西浜</t>
  </si>
  <si>
    <t>大嵐</t>
  </si>
  <si>
    <t>富士豊茂</t>
  </si>
  <si>
    <t>小菅</t>
  </si>
  <si>
    <t>丹波</t>
  </si>
  <si>
    <t>駿台甲府</t>
  </si>
  <si>
    <t>素和美</t>
  </si>
  <si>
    <t>甲府市</t>
  </si>
  <si>
    <t>400-0862</t>
  </si>
  <si>
    <t>甲府市朝気1-2-52</t>
  </si>
  <si>
    <t>055-233-4809</t>
  </si>
  <si>
    <t>http://www.zenyukan-e.kofu-ymn.ed.jp/</t>
  </si>
  <si>
    <t>400-0016</t>
  </si>
  <si>
    <t>甲府市武田1-3-34</t>
  </si>
  <si>
    <t>055-252-2578</t>
  </si>
  <si>
    <t>400-0864</t>
  </si>
  <si>
    <t>甲府市湯田1-8-1</t>
  </si>
  <si>
    <t>055-233-4382</t>
  </si>
  <si>
    <t>400-0856</t>
  </si>
  <si>
    <t>甲府市伊勢2-16-1</t>
  </si>
  <si>
    <t>055-233-3600</t>
  </si>
  <si>
    <t>400-0026</t>
  </si>
  <si>
    <t>甲府市塩部1-4-1</t>
  </si>
  <si>
    <t>055-252-3373</t>
  </si>
  <si>
    <t>400-0806</t>
  </si>
  <si>
    <t>甲府市善光寺2-７-１</t>
  </si>
  <si>
    <t>055-233-2406</t>
  </si>
  <si>
    <t>400-0014</t>
  </si>
  <si>
    <t>甲府市古府中町1501</t>
  </si>
  <si>
    <t>055-252-2409</t>
  </si>
  <si>
    <t>400-0043</t>
  </si>
  <si>
    <t>甲府市国母4-1-10</t>
  </si>
  <si>
    <t>055-224-4608</t>
  </si>
  <si>
    <t>400-0048</t>
  </si>
  <si>
    <t>甲府市貢川本町8-1</t>
  </si>
  <si>
    <t>055-222-2408</t>
  </si>
  <si>
    <t>400-0074</t>
  </si>
  <si>
    <t>甲府市千塚1-2-16</t>
  </si>
  <si>
    <t>055-253-8937</t>
  </si>
  <si>
    <t>400-0067</t>
  </si>
  <si>
    <t>甲府市長松寺町7-1</t>
  </si>
  <si>
    <t>055-222-8271</t>
  </si>
  <si>
    <t>400-0005</t>
  </si>
  <si>
    <t>甲府市北新1-5-1</t>
  </si>
  <si>
    <t>055-252-3260</t>
  </si>
  <si>
    <t>400-0082</t>
  </si>
  <si>
    <t>甲府市下帯那町3034-2</t>
  </si>
  <si>
    <t>055-251-8059</t>
  </si>
  <si>
    <t>400-0811</t>
  </si>
  <si>
    <t>甲府市川田町65-2</t>
  </si>
  <si>
    <t>055-232-3953</t>
  </si>
  <si>
    <t>400-0814</t>
  </si>
  <si>
    <t>甲府市上阿原町491</t>
  </si>
  <si>
    <t>055-233-2447</t>
  </si>
  <si>
    <t>400-0845</t>
  </si>
  <si>
    <t>甲府市上今井町474-2</t>
  </si>
  <si>
    <t>055-241-2101</t>
  </si>
  <si>
    <t>400-0053</t>
  </si>
  <si>
    <t>甲府市大里町3785-2</t>
  </si>
  <si>
    <t>055-241-2605</t>
  </si>
  <si>
    <t>甲府市朝気1-14-1</t>
  </si>
  <si>
    <t>055-233-4468</t>
  </si>
  <si>
    <t>400-0071</t>
  </si>
  <si>
    <t>甲府市羽黒町527</t>
  </si>
  <si>
    <t>055-253-1941</t>
  </si>
  <si>
    <t>400-0041</t>
  </si>
  <si>
    <t>甲府市上石田3-6-31</t>
  </si>
  <si>
    <t>055-222-5414</t>
  </si>
  <si>
    <t>400-0066</t>
  </si>
  <si>
    <t>甲府市新田町12-28</t>
  </si>
  <si>
    <t>055-228-7851</t>
  </si>
  <si>
    <t>400-0045</t>
  </si>
  <si>
    <t>甲府市後屋町150</t>
  </si>
  <si>
    <t>055-241-0092</t>
  </si>
  <si>
    <t>400-0031</t>
  </si>
  <si>
    <t>甲府市丸の内2-35-5</t>
  </si>
  <si>
    <t>055-228-0548</t>
  </si>
  <si>
    <t>400-1507</t>
  </si>
  <si>
    <t>甲府市下向山町4366</t>
  </si>
  <si>
    <t>055-266-4016</t>
  </si>
  <si>
    <t>400-1501</t>
  </si>
  <si>
    <t>甲府市上曽根町3206-2</t>
  </si>
  <si>
    <t>055-266-3077</t>
  </si>
  <si>
    <t>富士吉田市</t>
  </si>
  <si>
    <t>403-0004</t>
  </si>
  <si>
    <t>富士吉田市下吉田5222</t>
  </si>
  <si>
    <t>0555-22-0220</t>
  </si>
  <si>
    <t>403-0013</t>
  </si>
  <si>
    <t>富士吉田市緑ヶ丘2-8-2</t>
  </si>
  <si>
    <t>0555-22-0093</t>
  </si>
  <si>
    <t>富士吉田市下吉田9-21-１</t>
  </si>
  <si>
    <t>0555-23-7831</t>
  </si>
  <si>
    <t>403-0002</t>
  </si>
  <si>
    <t>富士吉田市小明見2113</t>
  </si>
  <si>
    <t>0555-22-0425</t>
  </si>
  <si>
    <t>403-0005</t>
  </si>
  <si>
    <t>富士吉田市上吉田5-1-1</t>
  </si>
  <si>
    <t>0555-22-0266</t>
  </si>
  <si>
    <t>403-0017</t>
  </si>
  <si>
    <t>富士吉田市新西原3-7-1</t>
  </si>
  <si>
    <t>0555-24-0305</t>
  </si>
  <si>
    <t>403-0001</t>
  </si>
  <si>
    <t>富士吉田市上暮地１-22-１</t>
  </si>
  <si>
    <t>0555-22-3544</t>
  </si>
  <si>
    <t>都留市</t>
  </si>
  <si>
    <t>402-0053</t>
  </si>
  <si>
    <t>都留市上谷1-1-2</t>
  </si>
  <si>
    <t>0554-43-3105</t>
  </si>
  <si>
    <t>402-0025</t>
  </si>
  <si>
    <t>都留市法能923</t>
  </si>
  <si>
    <t>0554-43-2335</t>
  </si>
  <si>
    <t>402-0023</t>
  </si>
  <si>
    <t>都留市大野396</t>
  </si>
  <si>
    <t>0554-43-2336</t>
  </si>
  <si>
    <t>402-0034</t>
  </si>
  <si>
    <t>都留市桂町796-1</t>
  </si>
  <si>
    <t>0554-43-2466</t>
  </si>
  <si>
    <t>402-0045</t>
  </si>
  <si>
    <t>都留市大幡1143</t>
  </si>
  <si>
    <t>0554-43-2664</t>
  </si>
  <si>
    <t>402-0004</t>
  </si>
  <si>
    <t>都留市古川渡553</t>
  </si>
  <si>
    <t>0554-43-2734</t>
  </si>
  <si>
    <t>402-0006</t>
  </si>
  <si>
    <t>都留市小形山753</t>
  </si>
  <si>
    <t>0554-43-8005</t>
  </si>
  <si>
    <t>402-0014</t>
  </si>
  <si>
    <t>都留市朝日馬場544</t>
  </si>
  <si>
    <t>0554-48-2008</t>
  </si>
  <si>
    <t>山梨市</t>
  </si>
  <si>
    <t>加納岩小学校</t>
  </si>
  <si>
    <t>405-0017</t>
  </si>
  <si>
    <t>山梨市下神内川123-2</t>
  </si>
  <si>
    <t>0553-22-0163</t>
  </si>
  <si>
    <t>日下部小学校</t>
  </si>
  <si>
    <t>405-0005</t>
  </si>
  <si>
    <t>山梨市小原東305</t>
  </si>
  <si>
    <t>0553-22-0149</t>
  </si>
  <si>
    <t>後屋敷小学校</t>
  </si>
  <si>
    <t>405-0011</t>
  </si>
  <si>
    <t>山梨市三ヶ所877</t>
  </si>
  <si>
    <t>0553-22-0079</t>
  </si>
  <si>
    <t>日川小学校</t>
  </si>
  <si>
    <t>405-0024</t>
  </si>
  <si>
    <t>山梨市歌田140-1</t>
  </si>
  <si>
    <t>0553-22-0742</t>
  </si>
  <si>
    <t>山梨小学校</t>
  </si>
  <si>
    <t>405-0033</t>
  </si>
  <si>
    <t>山梨市落合1-7</t>
  </si>
  <si>
    <t>0553-22-2016</t>
  </si>
  <si>
    <t>八幡小学校</t>
  </si>
  <si>
    <t>405-0041</t>
  </si>
  <si>
    <t>山梨市北1900-1</t>
  </si>
  <si>
    <t>0553-22-0117</t>
  </si>
  <si>
    <t>岩手小学校</t>
  </si>
  <si>
    <t>405-0002</t>
  </si>
  <si>
    <t>山梨市東1737-1</t>
  </si>
  <si>
    <t>0553-22-1009</t>
  </si>
  <si>
    <t>404-0013</t>
  </si>
  <si>
    <t>山梨市牧丘町窪平1200</t>
  </si>
  <si>
    <t>0553-35-2015</t>
  </si>
  <si>
    <t>三富小学校</t>
  </si>
  <si>
    <t>404-0204</t>
  </si>
  <si>
    <t>山梨市三富下釜口165-1</t>
  </si>
  <si>
    <t>0553-39-2007</t>
  </si>
  <si>
    <t>大月市</t>
  </si>
  <si>
    <t>401-0022</t>
  </si>
  <si>
    <t>大月市初狩町中初狩21</t>
  </si>
  <si>
    <t>0554-25-6303</t>
  </si>
  <si>
    <t>401-0013</t>
  </si>
  <si>
    <t>大月市大月2-7-43</t>
  </si>
  <si>
    <t>0554-22-1102</t>
  </si>
  <si>
    <t>409-0623</t>
  </si>
  <si>
    <t>大月市七保町葛野2345</t>
  </si>
  <si>
    <t>0554-22-4800</t>
  </si>
  <si>
    <t>409-0613</t>
  </si>
  <si>
    <t>大月市猿橋町伊良原48</t>
  </si>
  <si>
    <t>0554-22-0513</t>
  </si>
  <si>
    <t>409-0502</t>
  </si>
  <si>
    <t>大月市富浜町鳥沢1979</t>
  </si>
  <si>
    <t>0554-26-5015</t>
  </si>
  <si>
    <t>韮崎市</t>
  </si>
  <si>
    <t>407-0024</t>
  </si>
  <si>
    <t>韮崎市本町2-2-41</t>
  </si>
  <si>
    <t>0551-22-2145</t>
  </si>
  <si>
    <t>407-0175</t>
  </si>
  <si>
    <t>韮崎市穂坂町宮久保6121</t>
  </si>
  <si>
    <t>0551-22-0654</t>
  </si>
  <si>
    <t>407-0001</t>
  </si>
  <si>
    <t>韮崎市藤井町駒井1912</t>
  </si>
  <si>
    <t>0551-22-0235</t>
  </si>
  <si>
    <t>407-0055</t>
  </si>
  <si>
    <t>韮崎市清哲町青木193-1</t>
  </si>
  <si>
    <t>0551-22-0692</t>
  </si>
  <si>
    <t>407-0036</t>
  </si>
  <si>
    <t>韮崎市大草町上條東割821-1</t>
  </si>
  <si>
    <t>0551-22-0483</t>
  </si>
  <si>
    <t>南アルプス市</t>
  </si>
  <si>
    <t>400-0205</t>
  </si>
  <si>
    <t>南アルプス市野牛島2222</t>
  </si>
  <si>
    <t>055-285-0035</t>
  </si>
  <si>
    <t>400-0226</t>
  </si>
  <si>
    <t>南アルプス市有野490</t>
  </si>
  <si>
    <t>055-285-1128</t>
  </si>
  <si>
    <t>400-0222</t>
  </si>
  <si>
    <t>南アルプス市飯野1972-1</t>
  </si>
  <si>
    <t>055-283-1362</t>
  </si>
  <si>
    <t>400-0213</t>
  </si>
  <si>
    <t>南アルプス市西野2311</t>
  </si>
  <si>
    <t>055-283-1361</t>
  </si>
  <si>
    <t>400-0214</t>
  </si>
  <si>
    <t>南アルプス市百々2300</t>
  </si>
  <si>
    <t>055-285-3766</t>
  </si>
  <si>
    <t>400-0242</t>
  </si>
  <si>
    <t>南アルプス市芦安安通335</t>
  </si>
  <si>
    <t>055-288-2006</t>
  </si>
  <si>
    <t>400-0337</t>
  </si>
  <si>
    <t>南アルプス市寺部740</t>
  </si>
  <si>
    <t>055-282-1527</t>
  </si>
  <si>
    <t>400-0334</t>
  </si>
  <si>
    <t>南アルプス市藤田1130-2</t>
  </si>
  <si>
    <t>055-282-6500</t>
  </si>
  <si>
    <t>400-0306</t>
  </si>
  <si>
    <t>南アルプス市小笠原441</t>
  </si>
  <si>
    <t>055-282-0116</t>
  </si>
  <si>
    <t>400-0301</t>
  </si>
  <si>
    <t>南アルプス市桃園813</t>
  </si>
  <si>
    <t>055-282-2427</t>
  </si>
  <si>
    <t>400-0317</t>
  </si>
  <si>
    <t>南アルプス市上市之瀬727</t>
  </si>
  <si>
    <t>055-282-0142</t>
  </si>
  <si>
    <t>400-0304</t>
  </si>
  <si>
    <t>南アルプス市吉田787</t>
  </si>
  <si>
    <t>055-283-5115</t>
  </si>
  <si>
    <t>400-0423</t>
  </si>
  <si>
    <t>南アルプス市落合1092</t>
  </si>
  <si>
    <t>055-282-1429</t>
  </si>
  <si>
    <t>400-0404</t>
  </si>
  <si>
    <t>南アルプス市古市場181</t>
  </si>
  <si>
    <t>055-282-3113</t>
  </si>
  <si>
    <t>400-0411</t>
  </si>
  <si>
    <t>南アルプス市西南湖3024-1</t>
  </si>
  <si>
    <t>055-284-0140</t>
  </si>
  <si>
    <t>北杜市</t>
  </si>
  <si>
    <t>408-0204</t>
  </si>
  <si>
    <t>北杜市明野町上手8418</t>
  </si>
  <si>
    <t>0551-25-2101</t>
  </si>
  <si>
    <t>408-0112</t>
  </si>
  <si>
    <t>北杜市須玉町若神子200-2</t>
  </si>
  <si>
    <t>0551-42-2310</t>
  </si>
  <si>
    <t>408-0002</t>
  </si>
  <si>
    <t>北杜市高根町村山北割1035</t>
  </si>
  <si>
    <t>0551-47-2014</t>
  </si>
  <si>
    <t>408-0018</t>
  </si>
  <si>
    <t>北杜市高根町村山西割1696</t>
  </si>
  <si>
    <t>0551-47-2025</t>
  </si>
  <si>
    <t>408-0001</t>
  </si>
  <si>
    <t>北杜市高根町長沢2141</t>
  </si>
  <si>
    <t>0551-47-2372</t>
  </si>
  <si>
    <t>407-0301</t>
  </si>
  <si>
    <t>北杜市高根町清里3545</t>
  </si>
  <si>
    <t>0551-48-2515</t>
  </si>
  <si>
    <t>408-0021</t>
  </si>
  <si>
    <t>北杜市長坂町長坂上条1603-1</t>
  </si>
  <si>
    <t>0551-32-2308</t>
  </si>
  <si>
    <t>409-1502</t>
  </si>
  <si>
    <t>北杜市大泉町谷戸2870</t>
  </si>
  <si>
    <t>0551-38-2025</t>
  </si>
  <si>
    <t>408-0044</t>
  </si>
  <si>
    <t>北杜市小淵沢町7741</t>
  </si>
  <si>
    <t>0551-36-2055</t>
  </si>
  <si>
    <t>408-0315</t>
  </si>
  <si>
    <t>北杜市白州町白須225</t>
  </si>
  <si>
    <t>0551-35-2733</t>
  </si>
  <si>
    <t>408-0302</t>
  </si>
  <si>
    <t>北杜市武川町牧原944</t>
  </si>
  <si>
    <t>0551-26-2110</t>
  </si>
  <si>
    <t>甲斐市</t>
  </si>
  <si>
    <t>400-0115</t>
  </si>
  <si>
    <t>甲斐市篠原2800</t>
  </si>
  <si>
    <t>055-276-2380</t>
  </si>
  <si>
    <t>400-0117</t>
  </si>
  <si>
    <t>甲斐市西八幡2560</t>
  </si>
  <si>
    <t>055-276-2518</t>
  </si>
  <si>
    <t>甲斐市篠原1180</t>
  </si>
  <si>
    <t>055-276-7171</t>
  </si>
  <si>
    <t>400-0118</t>
  </si>
  <si>
    <t>甲斐市竜王555</t>
  </si>
  <si>
    <t>055-276-9171</t>
  </si>
  <si>
    <t>400-0116</t>
  </si>
  <si>
    <t>甲斐市玉川75</t>
  </si>
  <si>
    <t>055-279-0481</t>
  </si>
  <si>
    <t>400-0113</t>
  </si>
  <si>
    <t>甲斐市富竹新田933-1</t>
  </si>
  <si>
    <t>055-279-3431</t>
  </si>
  <si>
    <t>400-0123</t>
  </si>
  <si>
    <t>甲斐市島上条212</t>
  </si>
  <si>
    <t>055-277-2026</t>
  </si>
  <si>
    <t>400-0122</t>
  </si>
  <si>
    <t>甲斐市境57</t>
  </si>
  <si>
    <t>055-277-5711</t>
  </si>
  <si>
    <t>400-0126</t>
  </si>
  <si>
    <t>甲斐市大下条175</t>
  </si>
  <si>
    <t>055-277-4749</t>
  </si>
  <si>
    <t>400-0103</t>
  </si>
  <si>
    <t>甲斐市大垈2780</t>
  </si>
  <si>
    <t>0551-28-2014</t>
  </si>
  <si>
    <t>400-0107</t>
  </si>
  <si>
    <t>甲斐市志田146</t>
  </si>
  <si>
    <t>0551-28-2016</t>
  </si>
  <si>
    <t>笛吹市</t>
  </si>
  <si>
    <t>406-0031</t>
  </si>
  <si>
    <t>笛吹市石和町市部720</t>
  </si>
  <si>
    <t>055-262-2809</t>
  </si>
  <si>
    <t>406-0026</t>
  </si>
  <si>
    <t>笛吹市石和町中川478</t>
  </si>
  <si>
    <t>055-262-2056</t>
  </si>
  <si>
    <t>406-0021</t>
  </si>
  <si>
    <t>笛吹市石和町松本1442-20</t>
  </si>
  <si>
    <t>055-263-2838</t>
  </si>
  <si>
    <t>406-0042</t>
  </si>
  <si>
    <t>笛吹市石和町今井10</t>
  </si>
  <si>
    <t>055-262-3340</t>
  </si>
  <si>
    <t>406-0034</t>
  </si>
  <si>
    <t>笛吹市石和町唐柏360</t>
  </si>
  <si>
    <t>055-261-2711</t>
  </si>
  <si>
    <t>406-0804</t>
  </si>
  <si>
    <t>笛吹市御坂町夏目原592-1</t>
  </si>
  <si>
    <t>055-262-3042</t>
  </si>
  <si>
    <t>406-0813</t>
  </si>
  <si>
    <t>笛吹市御坂町上黒駒1692</t>
  </si>
  <si>
    <t>055-264-2014</t>
  </si>
  <si>
    <t>405-0075</t>
  </si>
  <si>
    <t>笛吹市一宮町東原330-2</t>
  </si>
  <si>
    <t>0553-47-0008</t>
  </si>
  <si>
    <t>405-0067</t>
  </si>
  <si>
    <t>笛吹市一宮町土塚655-2</t>
  </si>
  <si>
    <t>0553-47-0046</t>
  </si>
  <si>
    <t>405-0053</t>
  </si>
  <si>
    <t>笛吹市一宮町中尾933</t>
  </si>
  <si>
    <t>0553-47-0074</t>
  </si>
  <si>
    <t>406-0834</t>
  </si>
  <si>
    <t>笛吹市八代町岡780</t>
  </si>
  <si>
    <t>055-265-2021</t>
  </si>
  <si>
    <t>406-0851</t>
  </si>
  <si>
    <t>笛吹市境川町小黒坂1941</t>
  </si>
  <si>
    <t>055-266-2006</t>
  </si>
  <si>
    <t>406-0003</t>
  </si>
  <si>
    <t>笛吹市春日居町桑戸664</t>
  </si>
  <si>
    <t>0553-26-2164</t>
  </si>
  <si>
    <t>409-3703</t>
  </si>
  <si>
    <t>笛吹市足川超中芦川835</t>
  </si>
  <si>
    <t>055-298-2015</t>
  </si>
  <si>
    <t>上野原市</t>
  </si>
  <si>
    <t>409-0126</t>
  </si>
  <si>
    <t>上野原市コモアしおつ2-13-1</t>
  </si>
  <si>
    <t>0554-66-3922</t>
  </si>
  <si>
    <t>409-0114</t>
  </si>
  <si>
    <t>上野原市鶴島2024</t>
  </si>
  <si>
    <t>0554-62-3105</t>
  </si>
  <si>
    <t>409-0112</t>
  </si>
  <si>
    <t>上野原市上野原3454</t>
  </si>
  <si>
    <t>0554-62-3104</t>
  </si>
  <si>
    <t>409-0141</t>
  </si>
  <si>
    <t>上野原市西原4069</t>
  </si>
  <si>
    <t>0554-68-2004</t>
  </si>
  <si>
    <t>401-0201</t>
  </si>
  <si>
    <t>上野原市秋山8674</t>
  </si>
  <si>
    <t>0554-56-2343</t>
  </si>
  <si>
    <t>甲州市</t>
  </si>
  <si>
    <t>404-0042</t>
  </si>
  <si>
    <t>甲州市塩山上於曽1017</t>
  </si>
  <si>
    <t>0553-33-2151</t>
  </si>
  <si>
    <t>404-0041</t>
  </si>
  <si>
    <t>甲州市塩山千野3421</t>
  </si>
  <si>
    <t>0553-33-2152</t>
  </si>
  <si>
    <t>404-0036</t>
  </si>
  <si>
    <t>甲州市塩山熊野906</t>
  </si>
  <si>
    <t>0553-33-2147</t>
  </si>
  <si>
    <t>404-0031</t>
  </si>
  <si>
    <t>甲州市塩山上粟生野492-1</t>
  </si>
  <si>
    <t>0553-33-2116</t>
  </si>
  <si>
    <t>404-0022</t>
  </si>
  <si>
    <t>甲州市塩山上萩原1518-4</t>
  </si>
  <si>
    <t>0553-33-2752</t>
  </si>
  <si>
    <t>404-0051</t>
  </si>
  <si>
    <t>甲州市塩山竹森3015</t>
  </si>
  <si>
    <t>0553-33-2383</t>
  </si>
  <si>
    <t>404-0053</t>
  </si>
  <si>
    <t>甲州市塩山小屋敷1378</t>
  </si>
  <si>
    <t>0553-33-3006</t>
  </si>
  <si>
    <t>404-0046</t>
  </si>
  <si>
    <t>甲州市塩山上井尻675</t>
  </si>
  <si>
    <t>0553-33-2509</t>
  </si>
  <si>
    <t>409-1316</t>
  </si>
  <si>
    <t>甲州市勝沼町勝沼3099</t>
  </si>
  <si>
    <t>0553-44-0272</t>
  </si>
  <si>
    <t>409-1313</t>
  </si>
  <si>
    <t>甲州市勝沼町下岩崎960</t>
  </si>
  <si>
    <t>0553-44-0179</t>
  </si>
  <si>
    <t>409-1304</t>
  </si>
  <si>
    <t>甲州市勝沼町休息1560-1</t>
  </si>
  <si>
    <t>0553-44-0077</t>
  </si>
  <si>
    <t>409-1302</t>
  </si>
  <si>
    <t>甲州市勝沼町菱山1066</t>
  </si>
  <si>
    <t>0553-44-0528</t>
  </si>
  <si>
    <t>409-1203</t>
  </si>
  <si>
    <t>甲州市大和町初鹿野1679-5</t>
  </si>
  <si>
    <t>0553-48-2300</t>
  </si>
  <si>
    <t>中央市</t>
  </si>
  <si>
    <t>409-3815</t>
  </si>
  <si>
    <t>中央市成島2140</t>
  </si>
  <si>
    <t>055-273-8711</t>
  </si>
  <si>
    <t>409-3821</t>
  </si>
  <si>
    <t>中央市下河東2020</t>
  </si>
  <si>
    <t>055-274-1122</t>
  </si>
  <si>
    <t>409-3841</t>
  </si>
  <si>
    <t>中央市布施2122</t>
  </si>
  <si>
    <t>055-273-2117</t>
  </si>
  <si>
    <t>409-3844</t>
  </si>
  <si>
    <t>中央市臼井阿原1740-3</t>
  </si>
  <si>
    <t>055-273-1760</t>
  </si>
  <si>
    <t>409-3843</t>
  </si>
  <si>
    <t>中央市西花輪1250</t>
  </si>
  <si>
    <t>055-273-9111</t>
  </si>
  <si>
    <t>400-1513</t>
  </si>
  <si>
    <t>中央市大鳥居3800-1</t>
  </si>
  <si>
    <t>055-269-2012</t>
  </si>
  <si>
    <t>市川三郷町</t>
  </si>
  <si>
    <t>409-3612</t>
  </si>
  <si>
    <t>西八代郡市川三郷町上野4916</t>
  </si>
  <si>
    <t>055-272-0102</t>
  </si>
  <si>
    <t>409-3611</t>
  </si>
  <si>
    <t>西八代郡市川三郷町大塚4264</t>
  </si>
  <si>
    <t>055-272-0818</t>
  </si>
  <si>
    <t>409-3601</t>
  </si>
  <si>
    <t>西八代郡市川三郷町市川大門5744</t>
  </si>
  <si>
    <t>055-272-2100</t>
  </si>
  <si>
    <t>409-3603</t>
  </si>
  <si>
    <t>西八代郡市川三郷町黒沢1420</t>
  </si>
  <si>
    <t>055-272-1508</t>
  </si>
  <si>
    <t>409-3602</t>
  </si>
  <si>
    <t>西八代郡市川三郷町山保6320</t>
  </si>
  <si>
    <t>055-272-4895</t>
  </si>
  <si>
    <t>409-3244</t>
  </si>
  <si>
    <t>西八代郡市川三郷町岩間2917</t>
  </si>
  <si>
    <t>0556-32-2004</t>
  </si>
  <si>
    <t>富士川町</t>
  </si>
  <si>
    <t>400-0502</t>
  </si>
  <si>
    <t>南巨摩郡富士川町最勝寺320</t>
  </si>
  <si>
    <t>0556-22-2137</t>
  </si>
  <si>
    <t>400-0512</t>
  </si>
  <si>
    <t>南巨摩郡富士川町小室2618</t>
  </si>
  <si>
    <t>0556-22-1307</t>
  </si>
  <si>
    <t>400-0601</t>
  </si>
  <si>
    <t>南巨摩郡富士川町鰍沢1172</t>
  </si>
  <si>
    <t>0556-22-0055</t>
  </si>
  <si>
    <t>早川町</t>
  </si>
  <si>
    <t>409-2732</t>
  </si>
  <si>
    <t>南巨摩郡早川町高住574</t>
  </si>
  <si>
    <t>0556-20-5015</t>
  </si>
  <si>
    <t>409-2704</t>
  </si>
  <si>
    <t>南巨摩郡早川町大原野163</t>
  </si>
  <si>
    <t>0556-20-5531</t>
  </si>
  <si>
    <t>身延町</t>
  </si>
  <si>
    <t>409-3301</t>
  </si>
  <si>
    <t>南巨摩郡身延町西嶋1228</t>
  </si>
  <si>
    <t>0556-42-2520</t>
  </si>
  <si>
    <t>409-2522</t>
  </si>
  <si>
    <t>南巨摩郡身延町下山10000-1</t>
  </si>
  <si>
    <t>0556-62-5107</t>
  </si>
  <si>
    <t>409-2531</t>
  </si>
  <si>
    <t>南巨摩郡身延町梅平897</t>
  </si>
  <si>
    <t>0556-62-0066</t>
  </si>
  <si>
    <t>南部町</t>
  </si>
  <si>
    <t>409-2215</t>
  </si>
  <si>
    <t>南巨摩郡南部町南部4376</t>
  </si>
  <si>
    <t>0556-64-2043</t>
  </si>
  <si>
    <t>409-2305</t>
  </si>
  <si>
    <t>南巨摩郡南部町内船8766</t>
  </si>
  <si>
    <t>0556-64-2052</t>
  </si>
  <si>
    <t>409-2102</t>
  </si>
  <si>
    <t>南巨摩郡南部町福士2700-19</t>
  </si>
  <si>
    <t>0556-66-2008</t>
  </si>
  <si>
    <t>409-2103</t>
  </si>
  <si>
    <t>南巨摩郡南部町万沢4119</t>
  </si>
  <si>
    <t>0556-67-3110</t>
  </si>
  <si>
    <t>昭和町</t>
  </si>
  <si>
    <t>409-3864</t>
  </si>
  <si>
    <t>中巨摩郡昭和町押越885</t>
  </si>
  <si>
    <t>055-275-2053</t>
  </si>
  <si>
    <t>409-3866</t>
  </si>
  <si>
    <t>中巨摩郡昭和町西条2222</t>
  </si>
  <si>
    <t>055-275-6100</t>
  </si>
  <si>
    <t>409-3851</t>
  </si>
  <si>
    <t>中巨摩郡昭和町河西15</t>
  </si>
  <si>
    <t>055-268-1111</t>
  </si>
  <si>
    <t>道志村</t>
  </si>
  <si>
    <t>402-0208</t>
  </si>
  <si>
    <t>南都留郡道志村5596</t>
  </si>
  <si>
    <t>0554-52-2013</t>
  </si>
  <si>
    <t>西桂町</t>
  </si>
  <si>
    <t>403-0022</t>
  </si>
  <si>
    <t>南都留郡西桂町小沼1874</t>
  </si>
  <si>
    <t>0555-25-2028</t>
  </si>
  <si>
    <t>忍野村</t>
  </si>
  <si>
    <t>401-0511</t>
  </si>
  <si>
    <t>南都留郡忍野村忍草1516</t>
  </si>
  <si>
    <t>0555-84-2024</t>
  </si>
  <si>
    <t>山中湖村</t>
  </si>
  <si>
    <t>401-0501</t>
  </si>
  <si>
    <t>南都留郡山中湖村山中705</t>
  </si>
  <si>
    <t>0555-62-0079</t>
  </si>
  <si>
    <t>401-0502</t>
  </si>
  <si>
    <t>南都留郡山中湖村平野2435</t>
  </si>
  <si>
    <t>0555-65-8152</t>
  </si>
  <si>
    <t>鳴沢村</t>
  </si>
  <si>
    <t>401-0320</t>
  </si>
  <si>
    <t>南都留郡鳴沢村1585</t>
  </si>
  <si>
    <t>0555-85-2015</t>
  </si>
  <si>
    <t>富士河口湖町</t>
  </si>
  <si>
    <t>401-0301</t>
  </si>
  <si>
    <t>南都留郡富士河口湖町船津3737</t>
  </si>
  <si>
    <t>0555-72-0052</t>
  </si>
  <si>
    <t>401-0302</t>
  </si>
  <si>
    <t>南都留郡富士河口湖町小立2446</t>
  </si>
  <si>
    <t>0555-72-1512</t>
  </si>
  <si>
    <t>401-0305</t>
  </si>
  <si>
    <t>南都留郡富士河口湖町大石1425</t>
  </si>
  <si>
    <t>0555-76-7714</t>
  </si>
  <si>
    <t>401-0304</t>
  </si>
  <si>
    <t>南都留郡富士河口湖町河口1560</t>
  </si>
  <si>
    <t>0555-76-7334</t>
  </si>
  <si>
    <t>401-0310</t>
  </si>
  <si>
    <t>南都留郡富士河口湖町勝山1047</t>
  </si>
  <si>
    <t>0555-83-2027</t>
  </si>
  <si>
    <t>401-0331</t>
  </si>
  <si>
    <t>南都留郡富士河口湖町長浜2427</t>
  </si>
  <si>
    <t>0555-82-2144</t>
  </si>
  <si>
    <t>401-0335</t>
  </si>
  <si>
    <t>南都留郡富士河口湖町大嵐559</t>
  </si>
  <si>
    <t>0555-82-2132</t>
  </si>
  <si>
    <t>401-0338</t>
  </si>
  <si>
    <t>南都留郡富士河口湖町富士ヶ嶺1209</t>
  </si>
  <si>
    <t>0555-89-2113</t>
  </si>
  <si>
    <t>小菅村</t>
  </si>
  <si>
    <t>409-0211</t>
  </si>
  <si>
    <t>北都留郡小菅村4617-2</t>
  </si>
  <si>
    <t>0428-87-0233</t>
  </si>
  <si>
    <t>丹波山村</t>
  </si>
  <si>
    <t>409-0304</t>
  </si>
  <si>
    <t>北都留郡丹波山村2777</t>
  </si>
  <si>
    <t>0428-88-0251</t>
  </si>
  <si>
    <t>甲府市北新1-4-1</t>
  </si>
  <si>
    <t>055-220-8291</t>
  </si>
  <si>
    <t>甲府市上今井町884-1</t>
  </si>
  <si>
    <t>055-244-0411</t>
  </si>
  <si>
    <t>400-0805</t>
  </si>
  <si>
    <t>甲府市酒折1-11-1</t>
  </si>
  <si>
    <t>055-224-1200</t>
  </si>
  <si>
    <t>南アルプス子どもの村</t>
  </si>
  <si>
    <t>子どもの村</t>
  </si>
  <si>
    <t>400-0203</t>
  </si>
  <si>
    <t>南アルプス市徳永1717</t>
  </si>
  <si>
    <t>055-287-8205</t>
  </si>
  <si>
    <t>南都留郡富士河口湖町小立5703</t>
  </si>
  <si>
    <t>0555-72-3031</t>
  </si>
  <si>
    <t>自治体</t>
  </si>
  <si>
    <t>SCD</t>
  </si>
  <si>
    <t>SNA</t>
  </si>
  <si>
    <t>郵便番号</t>
  </si>
  <si>
    <t>住所</t>
  </si>
  <si>
    <t>URL</t>
  </si>
  <si>
    <t>KNA</t>
  </si>
  <si>
    <t>15C01</t>
  </si>
  <si>
    <t>15C02</t>
  </si>
  <si>
    <t>15C03</t>
  </si>
  <si>
    <t>15C04</t>
  </si>
  <si>
    <t>15C05</t>
  </si>
  <si>
    <t>15C06</t>
  </si>
  <si>
    <t>15C07</t>
  </si>
  <si>
    <t>15C08</t>
  </si>
  <si>
    <t>15C09</t>
  </si>
  <si>
    <t>15C10</t>
  </si>
  <si>
    <t>15C11</t>
  </si>
  <si>
    <t>15D02</t>
  </si>
  <si>
    <t>15D03</t>
  </si>
  <si>
    <t>15D04</t>
  </si>
  <si>
    <t>15D05</t>
  </si>
  <si>
    <t>15D06</t>
  </si>
  <si>
    <t>15D07</t>
  </si>
  <si>
    <t>15D08</t>
  </si>
  <si>
    <t>15D09</t>
  </si>
  <si>
    <t>15D10</t>
  </si>
  <si>
    <t>15D11</t>
  </si>
  <si>
    <t>15D01</t>
  </si>
  <si>
    <t>素和美小学校</t>
  </si>
  <si>
    <t>山梨大学附属小学校</t>
  </si>
  <si>
    <t>甲府市立善誘館小学校</t>
  </si>
  <si>
    <t>甲府市立新紺屋小学校</t>
  </si>
  <si>
    <t>甲府市立湯田小学校</t>
  </si>
  <si>
    <t>甲府市立伊勢小学校</t>
  </si>
  <si>
    <t>甲府市立朝日小学校</t>
  </si>
  <si>
    <t>甲府市立里垣小学校</t>
  </si>
  <si>
    <t>甲府市立相川小学校</t>
  </si>
  <si>
    <t>甲府市立国母小学校</t>
  </si>
  <si>
    <t>甲府市立貢川小学校</t>
  </si>
  <si>
    <t>甲府市立千塚小学校</t>
  </si>
  <si>
    <t>甲府市立池田小学校</t>
  </si>
  <si>
    <t>甲府市立北新小学校</t>
  </si>
  <si>
    <t>甲府市立千代田小学校</t>
  </si>
  <si>
    <t>甲府市立甲運小学校</t>
  </si>
  <si>
    <t>甲府市立玉諸小学校</t>
  </si>
  <si>
    <t>甲府市立山城小学校</t>
  </si>
  <si>
    <t>甲府市立大里小学校</t>
  </si>
  <si>
    <t>甲府市立東小学校</t>
  </si>
  <si>
    <t>甲府市立羽黒小学校</t>
  </si>
  <si>
    <t>甲府市立石田小学校</t>
  </si>
  <si>
    <t>甲府市立新田小学校</t>
  </si>
  <si>
    <t>甲府市立大国小学校</t>
  </si>
  <si>
    <t>甲府市立舞鶴小学校</t>
  </si>
  <si>
    <t>甲府市立中道南小学校</t>
  </si>
  <si>
    <t>甲府市立中道北小学校</t>
  </si>
  <si>
    <t>富士吉田市立下吉田第一小学校</t>
  </si>
  <si>
    <t>富士吉田市立下吉田第二小学校</t>
  </si>
  <si>
    <t>富士吉田市立下吉田東小学校</t>
  </si>
  <si>
    <t>富士吉田市立明見小学校</t>
  </si>
  <si>
    <t>富士吉田市立吉田小学校</t>
  </si>
  <si>
    <t>富士吉田市立吉田西小学校</t>
  </si>
  <si>
    <t>富士吉田市立富士小学校</t>
  </si>
  <si>
    <t>都留市立谷村第一小学校</t>
  </si>
  <si>
    <t>都留市立谷村第二小学校</t>
  </si>
  <si>
    <t>都留市立東桂小学校</t>
  </si>
  <si>
    <t>都留市立宝小学校</t>
  </si>
  <si>
    <t>都留市立禾生第一小学校</t>
  </si>
  <si>
    <t>都留市立禾生第二小学校</t>
  </si>
  <si>
    <t>都留市立旭小学校</t>
  </si>
  <si>
    <t>山梨市立加納岩小学校</t>
  </si>
  <si>
    <t>山梨市立日下部小学校</t>
  </si>
  <si>
    <t>山梨市立後屋敷小学校</t>
  </si>
  <si>
    <t>山梨市立日川小学校</t>
  </si>
  <si>
    <t>山梨市立山梨小学校</t>
  </si>
  <si>
    <t>山梨市立八幡小学校</t>
  </si>
  <si>
    <t>山梨市立岩手小学校</t>
  </si>
  <si>
    <t>山梨市立三富小学校</t>
  </si>
  <si>
    <t>大月市立初狩小学校</t>
  </si>
  <si>
    <t>大月市立大月東小学校</t>
  </si>
  <si>
    <t>大月市立七保小学校</t>
  </si>
  <si>
    <t>大月市立猿橋小学校</t>
  </si>
  <si>
    <t>大月市立鳥沢小学校</t>
  </si>
  <si>
    <t>韮崎市立韮崎小学校</t>
  </si>
  <si>
    <t>韮崎市立穂坂小学校</t>
  </si>
  <si>
    <t>韮崎市立韮崎北東小学校</t>
  </si>
  <si>
    <t>韮崎市立韮崎北西小学校</t>
  </si>
  <si>
    <t>韮崎市立甘利小学校</t>
  </si>
  <si>
    <t>南アルプス市立八田小学校</t>
  </si>
  <si>
    <t>南アルプス市立白根源小学校</t>
  </si>
  <si>
    <t>南アルプス市立白根飯野小学校</t>
  </si>
  <si>
    <t>南アルプス市立白根東小学校</t>
  </si>
  <si>
    <t>南アルプス市立白根百田小学校</t>
  </si>
  <si>
    <t>南アルプス市立芦安小学校</t>
  </si>
  <si>
    <t>南アルプス市立若草小学校</t>
  </si>
  <si>
    <t>南アルプス市立若草南小学校</t>
  </si>
  <si>
    <t>南アルプス市立小笠原小学校</t>
  </si>
  <si>
    <t>南アルプス市立櫛形北小学校</t>
  </si>
  <si>
    <t>南アルプス市立櫛形西小学校</t>
  </si>
  <si>
    <t>南アルプス市立豊小学校</t>
  </si>
  <si>
    <t>南アルプス市立落合小学校</t>
  </si>
  <si>
    <t>南アルプス市立大明小学校</t>
  </si>
  <si>
    <t>南アルプス市立南湖小学校</t>
  </si>
  <si>
    <t>北杜市立明野小学校</t>
  </si>
  <si>
    <t>北杜市立須玉小学校</t>
  </si>
  <si>
    <t>北杜市立高根東小学校</t>
  </si>
  <si>
    <t>北杜市立高根西小学校</t>
  </si>
  <si>
    <t>北杜市立高根清里小学校</t>
  </si>
  <si>
    <t>北杜市立長坂小学校</t>
  </si>
  <si>
    <t>北杜市立泉小学校</t>
  </si>
  <si>
    <t>北杜市立小淵沢小学校</t>
  </si>
  <si>
    <t>北杜市立白州小学校</t>
  </si>
  <si>
    <t>北杜市立武川小学校</t>
  </si>
  <si>
    <t>甲斐市立竜王小学校</t>
  </si>
  <si>
    <t>甲斐市立玉幡小学校</t>
  </si>
  <si>
    <t>甲斐市立竜王南小学校</t>
  </si>
  <si>
    <t>甲斐市立竜王北小学校</t>
  </si>
  <si>
    <t>甲斐市立竜王西小学校</t>
  </si>
  <si>
    <t>甲斐市立竜王東小学校</t>
  </si>
  <si>
    <t>甲斐市立敷島小学校</t>
  </si>
  <si>
    <t>甲斐市立敷島北小学校</t>
  </si>
  <si>
    <t>甲斐市立敷島南小学校</t>
  </si>
  <si>
    <t>甲斐市立双葉東小学校</t>
  </si>
  <si>
    <t>甲斐市立双葉西小学校</t>
  </si>
  <si>
    <t>笛吹市立石和南小学校</t>
  </si>
  <si>
    <t>笛吹市立石和東小学校</t>
  </si>
  <si>
    <t>笛吹市立石和北小学校</t>
  </si>
  <si>
    <t>笛吹市立富士見小学校</t>
  </si>
  <si>
    <t>笛吹市立石和西小学校</t>
  </si>
  <si>
    <t>笛吹市立御坂西小学校</t>
  </si>
  <si>
    <t>笛吹市立御坂東小学校</t>
  </si>
  <si>
    <t>笛吹市立一宮西小学校</t>
  </si>
  <si>
    <t>笛吹市立一宮南小学校</t>
  </si>
  <si>
    <t>笛吹市立一宮北小学校</t>
  </si>
  <si>
    <t>笛吹市立八代小学校</t>
  </si>
  <si>
    <t>笛吹市立境川小学校</t>
  </si>
  <si>
    <t>笛吹市立春日居小学校</t>
  </si>
  <si>
    <t>笛吹市立芦川小学校</t>
  </si>
  <si>
    <t>上野原市立上野原西小学校</t>
  </si>
  <si>
    <t>上野原市立島田小学校</t>
  </si>
  <si>
    <t>上野原市立上野原小学校</t>
  </si>
  <si>
    <t>上野原市立秋山小学校</t>
  </si>
  <si>
    <t>甲州市立塩山南小学校</t>
  </si>
  <si>
    <t>甲州市立塩山北小学校</t>
  </si>
  <si>
    <t>甲州市立奥野田小学校</t>
  </si>
  <si>
    <t>甲州市立大藤小学校</t>
  </si>
  <si>
    <t>甲州市立神金小学校</t>
  </si>
  <si>
    <t>甲州市立玉宮小学校</t>
  </si>
  <si>
    <t>甲州市立松里小学校</t>
  </si>
  <si>
    <t>甲州市立井尻小学校</t>
  </si>
  <si>
    <t>甲州市立勝沼小学校</t>
  </si>
  <si>
    <t>甲州市立祝小学校</t>
  </si>
  <si>
    <t>甲州市立東雲小学校</t>
  </si>
  <si>
    <t>甲州市立菱山小学校</t>
  </si>
  <si>
    <t>甲州市立大和小学校</t>
  </si>
  <si>
    <t>中央市立三村小学校</t>
  </si>
  <si>
    <t>中央市立玉穂南小学校</t>
  </si>
  <si>
    <t>中央市立田富小学校</t>
  </si>
  <si>
    <t>中央市立田富北小学校</t>
  </si>
  <si>
    <t>中央市立田富南小学校</t>
  </si>
  <si>
    <t>中央市立豊富小学校</t>
  </si>
  <si>
    <t>市川三郷町立上野小学校</t>
  </si>
  <si>
    <t>市川三郷町立大塚小学校</t>
  </si>
  <si>
    <t>市川三郷町立市川小学校</t>
  </si>
  <si>
    <t>市川三郷町立市川南小学校</t>
  </si>
  <si>
    <t>市川三郷町立市川東小学校</t>
  </si>
  <si>
    <t>市川三郷町立六郷小学校</t>
  </si>
  <si>
    <t>富士川町立増穂小学校</t>
  </si>
  <si>
    <t>富士川町立増穂南小学校</t>
  </si>
  <si>
    <t>富士川町立鰍沢小学校</t>
  </si>
  <si>
    <t>早川町立早川南小学校</t>
  </si>
  <si>
    <t>早川町立早川北小学校</t>
  </si>
  <si>
    <t>南部町立睦合小学校</t>
  </si>
  <si>
    <t>南部町立栄小学校</t>
  </si>
  <si>
    <t>南部町立富河小学校</t>
  </si>
  <si>
    <t>南部町立万沢小学校</t>
  </si>
  <si>
    <t>昭和町立押原小学校</t>
  </si>
  <si>
    <t>昭和町立西条小学校</t>
  </si>
  <si>
    <t>昭和町立常永小学校</t>
  </si>
  <si>
    <t>道志村立道志小学校</t>
  </si>
  <si>
    <t>西桂町立西桂小学校</t>
  </si>
  <si>
    <t>忍野村立忍野小学校</t>
  </si>
  <si>
    <t>山中湖村立山中小学校</t>
  </si>
  <si>
    <t>山中湖村立東小学校</t>
  </si>
  <si>
    <t>鳴沢村立鳴沢小学校</t>
  </si>
  <si>
    <t>富士河口湖町立船津小学校</t>
  </si>
  <si>
    <t>富士河口湖町立小立小学校</t>
  </si>
  <si>
    <t>富士河口湖町立大石小学校</t>
  </si>
  <si>
    <t>富士河口湖町立河口小学校</t>
  </si>
  <si>
    <t>富士河口湖町立勝山小学校</t>
  </si>
  <si>
    <t>富士河口湖町立西浜小学校</t>
  </si>
  <si>
    <t>富士河口湖町立大嵐小学校</t>
  </si>
  <si>
    <t>富士河口湖町立富士豊茂小学校</t>
  </si>
  <si>
    <t>小菅村立小菅小学校</t>
  </si>
  <si>
    <t>丹波山村立丹波小学校</t>
  </si>
  <si>
    <t>駿台甲府小学校</t>
  </si>
  <si>
    <t>都留文科大学附属小学校</t>
  </si>
  <si>
    <t>ｾﾞﾝﾕｳｶﾝ</t>
  </si>
  <si>
    <t>ｼﾝｺﾝﾔ</t>
  </si>
  <si>
    <t>ﾕﾀﾞ</t>
  </si>
  <si>
    <t>ｲｾ</t>
  </si>
  <si>
    <t>ｱｻﾋ</t>
  </si>
  <si>
    <t>ｻﾄｶﾞｷ</t>
  </si>
  <si>
    <t>ｱｲｶﾜ</t>
  </si>
  <si>
    <t>ｺｸﾎﾞ</t>
  </si>
  <si>
    <t>ｸｶﾞﾜ</t>
  </si>
  <si>
    <t>ﾁﾂﾞｶ</t>
  </si>
  <si>
    <t>ｲｹﾀﾞ</t>
  </si>
  <si>
    <t>ﾁﾖﾀﾞ</t>
  </si>
  <si>
    <t>ｺｳｳﾝ</t>
  </si>
  <si>
    <t>ﾀﾏﾓﾛ</t>
  </si>
  <si>
    <t>ﾔﾏｼﾛ</t>
  </si>
  <si>
    <t>ｵｵｻﾄ</t>
  </si>
  <si>
    <t>ｺｳﾌﾋｶﾞｼ</t>
  </si>
  <si>
    <t>ﾊｸﾞﾛ</t>
  </si>
  <si>
    <t>ｲｼﾀﾞ</t>
  </si>
  <si>
    <t>ｼﾝﾃﾞﾝ</t>
  </si>
  <si>
    <t>ｵｵｸﾆ</t>
  </si>
  <si>
    <t>ﾏｲﾂﾞﾙ</t>
  </si>
  <si>
    <t>ﾅｶﾐﾁﾐﾅﾐ</t>
  </si>
  <si>
    <t>ﾅｶﾐﾁｷﾀ</t>
  </si>
  <si>
    <t>ﾔﾏﾅｼﾀﾞｲｶﾞｸﾌｿﾞｸ</t>
  </si>
  <si>
    <t>ｽﾝﾀﾞｲｺｳﾌ</t>
  </si>
  <si>
    <t>ﾎｸｼﾝ</t>
  </si>
  <si>
    <t>ｼﾓﾖｼﾀﾞﾀﾞｲｲﾁ</t>
  </si>
  <si>
    <t>ｼﾓﾖｼﾀﾞﾀﾞｲﾆ</t>
  </si>
  <si>
    <t>ｼﾓﾖｼﾀﾞﾋｶﾞｼ</t>
  </si>
  <si>
    <t>ｱｽﾐ</t>
  </si>
  <si>
    <t>ﾖｼﾀﾞ</t>
  </si>
  <si>
    <t>ﾖｼﾀﾞﾆｼ</t>
  </si>
  <si>
    <t>ﾌｼﾞ</t>
  </si>
  <si>
    <t>ﾔﾑﾗﾀﾞｲｲﾁ</t>
  </si>
  <si>
    <t>ﾔﾑﾗﾀﾞｲﾆ</t>
  </si>
  <si>
    <t>ﾋｶﾞｼｶﾂﾗ</t>
  </si>
  <si>
    <t>ﾀｶﾗ</t>
  </si>
  <si>
    <t>ｶｾｲﾀﾞｲｲﾁ</t>
  </si>
  <si>
    <t>ｶｾｲﾀﾞｲﾆ</t>
  </si>
  <si>
    <t>ﾂﾙﾌﾞﾝﾀﾞｲﾌｿﾞｸ</t>
  </si>
  <si>
    <t>ｶﾉｲﾜ</t>
  </si>
  <si>
    <t>ｺﾞﾔｼｷ</t>
  </si>
  <si>
    <t>ﾋｶﾜ</t>
  </si>
  <si>
    <t>ﾔﾏﾅｼ</t>
  </si>
  <si>
    <t>ｲﾜﾃﾞ</t>
  </si>
  <si>
    <t>ﾐﾄﾐ</t>
  </si>
  <si>
    <t>ﾊﾂｶﾘ</t>
  </si>
  <si>
    <t>ｵｵﾂｷﾋｶﾞｼ</t>
  </si>
  <si>
    <t>ﾅﾅﾎ</t>
  </si>
  <si>
    <t>ｻﾙﾊｼ</t>
  </si>
  <si>
    <t>ﾄﾘｻﾜ</t>
  </si>
  <si>
    <t>ﾆﾗｻｷ</t>
  </si>
  <si>
    <t>ﾎｻｶ</t>
  </si>
  <si>
    <t>ﾆﾗｻｷﾎｸﾄｳ</t>
  </si>
  <si>
    <t>ﾆﾗｻｷﾎｸｾｲ</t>
  </si>
  <si>
    <t>ｱﾏﾘ</t>
  </si>
  <si>
    <t>ﾊｯﾀ</t>
  </si>
  <si>
    <t>ｼﾗﾈﾐﾅﾓﾄ</t>
  </si>
  <si>
    <t>ｼﾗﾈｲｲﾉ</t>
  </si>
  <si>
    <t>ｼﾗﾈﾋｶﾞｼ</t>
  </si>
  <si>
    <t>ｼﾗﾈﾊｬｸﾀ</t>
  </si>
  <si>
    <t>ｱｼﾔｽ</t>
  </si>
  <si>
    <t>ﾜｶｸｻ</t>
  </si>
  <si>
    <t>ﾜｶｸｻﾐﾅﾐ</t>
  </si>
  <si>
    <t>ｵｶﾞｻﾜﾗ</t>
  </si>
  <si>
    <t>ｸｼｶﾞﾀｷﾀ</t>
  </si>
  <si>
    <t>ｸｼｶﾞﾀﾐﾅﾐ</t>
  </si>
  <si>
    <t>ﾕﾀｶ</t>
  </si>
  <si>
    <t>ｵﾁｱｲ</t>
  </si>
  <si>
    <t>ﾀｲﾒｲ</t>
  </si>
  <si>
    <t>ﾅﾝｺﾞ</t>
  </si>
  <si>
    <t>ｺﾄﾞﾓﾉﾑﾗ</t>
  </si>
  <si>
    <t>ｱｹﾉ</t>
  </si>
  <si>
    <t>ｽﾀﾏ</t>
  </si>
  <si>
    <t>ﾀｶﾈﾆｼ</t>
  </si>
  <si>
    <t>ﾀｶﾈﾋｶﾞｼ</t>
  </si>
  <si>
    <t>ﾀｶﾈｷﾀ</t>
  </si>
  <si>
    <t>ﾀｶﾈｷﾖｻﾄ</t>
  </si>
  <si>
    <t>ﾅｶﾞｻｶ</t>
  </si>
  <si>
    <t>ｲｽﾞﾐ</t>
  </si>
  <si>
    <t>ｺﾌﾞﾁｻﾞﾜ</t>
  </si>
  <si>
    <t>ﾊｸｼｭｳ</t>
  </si>
  <si>
    <t>ﾑｶﾜ</t>
  </si>
  <si>
    <t>ﾘｭｳｵｳ</t>
  </si>
  <si>
    <t>ﾀﾏﾊﾀ</t>
  </si>
  <si>
    <t>ﾘｭｳｵｳﾐﾅﾐ</t>
  </si>
  <si>
    <t>ﾘｭｳｵｳｷﾀ</t>
  </si>
  <si>
    <t>ﾘｭｳｵｳﾆｼ</t>
  </si>
  <si>
    <t>ﾘｭｳｵｳﾋｶﾞｼ</t>
  </si>
  <si>
    <t>ｼｷｼﾏ</t>
  </si>
  <si>
    <t>ｼｷｼﾏｷﾀ</t>
  </si>
  <si>
    <t>ｼｷｼﾏﾐﾅﾐ</t>
  </si>
  <si>
    <t>ﾌﾀﾊﾞﾋｶﾞｼ</t>
  </si>
  <si>
    <t>ﾌﾀﾊﾞﾆｼ</t>
  </si>
  <si>
    <t>ｲｻﾜﾐﾅﾐ</t>
  </si>
  <si>
    <t>ｲｻﾜﾋｶﾞｼ</t>
  </si>
  <si>
    <t>ｲｻﾜｷﾀ</t>
  </si>
  <si>
    <t>ﾌｼﾞﾐ</t>
  </si>
  <si>
    <t>ｲｻﾜﾆｼ</t>
  </si>
  <si>
    <t>ﾐｻｶﾆｼ</t>
  </si>
  <si>
    <t>ﾐｻｶﾋｶﾞｼ</t>
  </si>
  <si>
    <t>ｲﾁﾉﾐﾔﾆｼ</t>
  </si>
  <si>
    <t>ｲﾁﾉﾐﾔﾐﾅﾐ</t>
  </si>
  <si>
    <t>ｲﾁﾉﾐﾔｷﾀ</t>
  </si>
  <si>
    <t>ﾔﾂｼﾛ</t>
  </si>
  <si>
    <t>ｻｶｲｶﾞﾜ</t>
  </si>
  <si>
    <t>ｶｽｶﾞｲ</t>
  </si>
  <si>
    <t>ｱｼｶﾞﾜ</t>
  </si>
  <si>
    <t>ｳｴﾉﾊﾗ</t>
  </si>
  <si>
    <t>ｳｴﾉﾊﾗﾆｼ</t>
  </si>
  <si>
    <t>ｼﾏﾀﾞ</t>
  </si>
  <si>
    <t>ﾆｼﾊﾗ</t>
  </si>
  <si>
    <t>ｱｷﾔﾏ</t>
  </si>
  <si>
    <t>ｴﾝｻﾞﾝﾐﾅﾐ</t>
  </si>
  <si>
    <t>ｴﾝｻﾞﾝｷﾀ</t>
  </si>
  <si>
    <t>ｵｸﾉﾀﾞ</t>
  </si>
  <si>
    <t>ｵｵﾌｼﾞ</t>
  </si>
  <si>
    <t>ｶﾐｶﾈ</t>
  </si>
  <si>
    <t>ﾀﾏﾐﾔ</t>
  </si>
  <si>
    <t>ﾏﾂｻﾞﾄ</t>
  </si>
  <si>
    <t>ｲｼﾞﾘ</t>
  </si>
  <si>
    <t>ｶﾂﾇﾏ</t>
  </si>
  <si>
    <t>ｲﾜｲ</t>
  </si>
  <si>
    <t>ｼﾉﾉﾒ</t>
  </si>
  <si>
    <t>ﾋｼﾔﾏ</t>
  </si>
  <si>
    <t>ﾔﾏﾄ</t>
  </si>
  <si>
    <t>ﾐﾑﾗ</t>
  </si>
  <si>
    <t>ﾀﾏﾎﾐﾅﾐ</t>
  </si>
  <si>
    <t>ﾀﾄﾐ</t>
  </si>
  <si>
    <t>ﾀﾄﾐｷﾀ</t>
  </si>
  <si>
    <t>ﾀﾄﾐﾐﾅﾐ</t>
  </si>
  <si>
    <t>ﾄﾖﾄﾐ</t>
  </si>
  <si>
    <t>ｳｴﾉ</t>
  </si>
  <si>
    <t>ｵｵﾂｶ</t>
  </si>
  <si>
    <t>ｲﾁｶﾜ</t>
  </si>
  <si>
    <t>ｲﾁｶﾜﾐﾅﾐ</t>
  </si>
  <si>
    <t>ｲﾁｶﾜﾋｶﾞｼ</t>
  </si>
  <si>
    <t>ﾛｸｺﾞｳ</t>
  </si>
  <si>
    <t>ﾏｽﾎ</t>
  </si>
  <si>
    <t>ﾏｽﾎﾐﾅﾐ</t>
  </si>
  <si>
    <t>ｶｼﾞｶｻﾞﾜ</t>
  </si>
  <si>
    <t>ﾊﾔｶﾜﾐﾅﾐ</t>
  </si>
  <si>
    <t>ﾊﾔｶﾜｷﾀ</t>
  </si>
  <si>
    <t>ﾑﾂｱｲ</t>
  </si>
  <si>
    <t>ﾄﾐｶﾜ</t>
  </si>
  <si>
    <t>ﾏﾝｻﾞﾜ</t>
  </si>
  <si>
    <t>ｻｶｴ</t>
  </si>
  <si>
    <t>ｵｼﾊﾗ</t>
  </si>
  <si>
    <t>ｻｲｼﾞｮｳ</t>
  </si>
  <si>
    <t>ｼﾞｮｳｴｲ</t>
  </si>
  <si>
    <t>ﾄﾞｳｼ</t>
  </si>
  <si>
    <t>ﾆｼｶﾂﾗ</t>
  </si>
  <si>
    <t>ｵｼﾉ</t>
  </si>
  <si>
    <t>ﾔﾏﾅｶ</t>
  </si>
  <si>
    <t>ﾔﾏﾅｶｺﾋｶﾞｼ</t>
  </si>
  <si>
    <t>ﾅﾙｻﾜ</t>
  </si>
  <si>
    <t>ﾌﾅﾂ</t>
  </si>
  <si>
    <t>ｺﾀﾞﾁ</t>
  </si>
  <si>
    <t>ｵｵｲｼ</t>
  </si>
  <si>
    <t>ｶﾜｸﾞﾁ</t>
  </si>
  <si>
    <t>ｶﾂﾔﾏ</t>
  </si>
  <si>
    <t>ﾆｼﾊﾏ</t>
  </si>
  <si>
    <t>ｵｵｱﾗｼ</t>
  </si>
  <si>
    <t>ﾌｼﾞﾄﾖｼｹﾞ</t>
  </si>
  <si>
    <t>ｺｽｹﾞ</t>
  </si>
  <si>
    <t>ﾀﾊﾞ</t>
  </si>
  <si>
    <t>ｽｵﾐ</t>
  </si>
  <si>
    <t>ﾔﾜﾀ</t>
  </si>
  <si>
    <t>学校ID</t>
  </si>
  <si>
    <t>種目</t>
  </si>
  <si>
    <t>山梨大学附属</t>
  </si>
  <si>
    <t>フジヨシダヤマイチスイミングクラブ</t>
  </si>
  <si>
    <t>ﾌｼﾞﾔﾏSC</t>
  </si>
  <si>
    <t>なかだてスイミングスクール</t>
  </si>
  <si>
    <t>ﾅｶﾀﾞﾃｽｲﾐﾝｸﾞｽｸｰﾙ</t>
  </si>
  <si>
    <t>Sports1塩山</t>
  </si>
  <si>
    <t>ｽﾎﾟｰﾂﾜﾝｴﾝｻﾞﾝ</t>
  </si>
  <si>
    <t>Sports1吉田</t>
  </si>
  <si>
    <t>ｽﾎﾟｰﾂﾜﾝﾖｼﾀﾞ</t>
  </si>
  <si>
    <t>ブルーアース甲西</t>
  </si>
  <si>
    <t>ﾌﾞﾙｰｱｰｽｺｳｻｲ</t>
  </si>
  <si>
    <t>ブルーアース石和</t>
  </si>
  <si>
    <t>ﾌﾞﾙｰｱｰｽｲｻﾜ</t>
  </si>
  <si>
    <t>ブルーアース櫛形</t>
  </si>
  <si>
    <t>ﾌﾞﾙｰｱｰｽｸｼｶﾞﾀ</t>
  </si>
  <si>
    <t>フィッツスポーツクラブ甲府</t>
  </si>
  <si>
    <t>フィッツスポーツクラブ青葉</t>
  </si>
  <si>
    <t>ﾌｨｯﾂｽﾎﾟｰﾂｸﾗﾌﾞｱｵﾊﾞ</t>
  </si>
  <si>
    <t>フィッツスポーツクラブ塩山</t>
  </si>
  <si>
    <t>ﾌｨｯﾂｽﾎﾟｰﾂｸﾗﾌﾞｴﾝ</t>
  </si>
  <si>
    <t>ブルーアース甲府</t>
  </si>
  <si>
    <t>ﾌﾞﾙｰｱｰｽｺｳﾌ</t>
  </si>
  <si>
    <t>フィッツスポーツクラブ竜王</t>
  </si>
  <si>
    <t>ﾌｨｯﾂｽﾎﾟｰﾂｸﾗﾌﾞﾘｭｳｵｳ</t>
  </si>
  <si>
    <t>甲府ジュニアスイミングクラブ</t>
  </si>
  <si>
    <t>ｺｳﾌｼﾞｭﾆｱｽｲﾐﾝｸﾞ</t>
  </si>
  <si>
    <t>　　確実に連絡の取れる電話番号を記載下さい。</t>
  </si>
  <si>
    <t>富士川町教育委員会</t>
  </si>
  <si>
    <t>大月アスリートクラブ</t>
  </si>
  <si>
    <t>伊勢スポーツ少年団</t>
  </si>
  <si>
    <t>舞鶴スポーツ少年団</t>
  </si>
  <si>
    <t>アルカディアセンター</t>
  </si>
  <si>
    <t>ｲｾｽﾎﾟｰﾂｼｮｳﾈﾝﾀﾞﾝ</t>
  </si>
  <si>
    <t>ﾏｲﾂﾞﾙｽﾎﾟｰﾂｼｮｳﾈﾝﾀﾞﾝ</t>
  </si>
  <si>
    <t>ｱﾙｶﾃﾞｨｱｾﾝﾀｰ</t>
  </si>
  <si>
    <t>ﾌｼﾞｶﾜﾁｮｳｷｮｳｲｸｲｲﾝｶｲ</t>
  </si>
  <si>
    <t>5CD</t>
  </si>
  <si>
    <t>3CD</t>
  </si>
  <si>
    <t>DNA</t>
  </si>
  <si>
    <t>DKA</t>
  </si>
  <si>
    <t>その他</t>
  </si>
  <si>
    <t>ｿﾉﾀ</t>
  </si>
  <si>
    <t>小学校・教育委員会からの申込みの場合のみ記載して下さい。</t>
  </si>
  <si>
    <t>申込団体</t>
  </si>
  <si>
    <t>団体(ｶﾅ)</t>
  </si>
  <si>
    <t>ｴﾝﾄﾘｰ</t>
  </si>
  <si>
    <t>ｸｻｶﾍﾞ</t>
  </si>
  <si>
    <t>学校
区分</t>
  </si>
  <si>
    <t>登録先</t>
  </si>
  <si>
    <t>選手番号（7桁）</t>
  </si>
  <si>
    <t>団体
番号</t>
  </si>
  <si>
    <t>女子</t>
  </si>
  <si>
    <t>ｼﾗﾈﾋｬｸﾀ</t>
  </si>
  <si>
    <t>男A</t>
  </si>
  <si>
    <t>男B</t>
  </si>
  <si>
    <t>男C</t>
  </si>
  <si>
    <t>男計</t>
  </si>
  <si>
    <t>女A</t>
  </si>
  <si>
    <t>女B</t>
  </si>
  <si>
    <t>女C</t>
  </si>
  <si>
    <t>女計</t>
  </si>
  <si>
    <t>山梨学院小学校</t>
  </si>
  <si>
    <t>山梨学院</t>
  </si>
  <si>
    <t>ﾔﾏﾅｼｶﾞｸｲﾝ</t>
  </si>
  <si>
    <t>山梨学院大学小学校</t>
  </si>
  <si>
    <t>ﾔﾏﾅｼｶﾞｸｲﾝ</t>
  </si>
  <si>
    <t>校名のメンテナンス</t>
  </si>
  <si>
    <t>１　小学校リストタブの修正</t>
  </si>
  <si>
    <t>２　実施・参加数報告タブの非表示行の修正</t>
  </si>
  <si>
    <t>山梨市立笛川小学校</t>
  </si>
  <si>
    <t>笛川</t>
  </si>
  <si>
    <t>ﾃｷｾﾝ</t>
  </si>
  <si>
    <t>笛川小学校</t>
  </si>
  <si>
    <t>ﾃｷｾﾝ</t>
  </si>
  <si>
    <t>D99</t>
  </si>
  <si>
    <t>15D99</t>
  </si>
  <si>
    <t>ｿﾉﾀ</t>
  </si>
  <si>
    <t>その他の小学校</t>
  </si>
  <si>
    <t>ﾐﾉﾌﾞﾀﾞｲｻﾝ</t>
  </si>
  <si>
    <t>ﾐﾉﾌﾞﾀﾞｲｲﾁ</t>
  </si>
  <si>
    <t>ﾐﾉﾌﾞﾀﾞｲｲﾁ</t>
  </si>
  <si>
    <t>身延町立下山小学校</t>
  </si>
  <si>
    <t>下山</t>
  </si>
  <si>
    <t>ｼﾓﾔﾏ</t>
  </si>
  <si>
    <t>身延町立身延青清稜小学校</t>
  </si>
  <si>
    <t>身延町立身延小学校</t>
  </si>
  <si>
    <t>身延</t>
  </si>
  <si>
    <t>身延清稜</t>
  </si>
  <si>
    <t>身延町立身延小学校</t>
  </si>
  <si>
    <t>ｼﾓﾔﾏ</t>
  </si>
  <si>
    <t>該当なし</t>
  </si>
  <si>
    <t>ﾂﾙｱｻﾋ</t>
  </si>
  <si>
    <t>計</t>
  </si>
  <si>
    <t>選手番号
（7桁）</t>
  </si>
  <si>
    <t>校名
（ｶﾅ）</t>
  </si>
  <si>
    <t>１山梨県学童水泳競技大会
２甲府市学童水泳大会</t>
  </si>
  <si>
    <t>大月アスリートクラブ</t>
  </si>
  <si>
    <t>ｵｵﾂｷｱｽﾘｰﾄｸﾗﾌﾞ</t>
  </si>
  <si>
    <t>上野原スポーツクラブ</t>
  </si>
  <si>
    <t>ｳｴﾉﾊﾗｽﾎﾟｰﾂｸﾗﾌﾞ</t>
  </si>
  <si>
    <t>ｺｳﾌｱｻﾋ</t>
  </si>
  <si>
    <t>X01</t>
  </si>
  <si>
    <t>X02</t>
  </si>
  <si>
    <t>X03</t>
  </si>
  <si>
    <t>X04</t>
  </si>
  <si>
    <t>X05</t>
  </si>
  <si>
    <t>X06</t>
  </si>
  <si>
    <t>ブルーアース敷島</t>
  </si>
  <si>
    <t>ﾌﾞﾙｰｱｰｽｼｷｼﾏ</t>
  </si>
  <si>
    <t>X07</t>
  </si>
  <si>
    <t>ブルーアース富士河口湖</t>
  </si>
  <si>
    <t>ﾌﾞﾙｰｱｰｽﾌｼﾞｶﾜｸﾞﾁｺ</t>
  </si>
  <si>
    <t>X08</t>
  </si>
  <si>
    <t>フィッツスポーツクラブ南アルプス</t>
  </si>
  <si>
    <t>ﾌｨｯﾂｽﾎﾟｰﾂｸﾗﾌﾞﾐﾅﾐｱﾙﾌﾟｽ</t>
  </si>
  <si>
    <t>ｵｵﾂｷｱｽﾘｰﾄｸﾗﾌﾞ</t>
  </si>
  <si>
    <t>（公財）日本水泳連盟への結果報告により選手の氏名、所属がWeb公開されることに同意します。</t>
  </si>
  <si>
    <t>公認大会として開催のため、エントリー選手の小学校を登録団体とした無償の選手登録の実施と</t>
  </si>
  <si>
    <t>責任者
連絡先</t>
  </si>
  <si>
    <t>申し込み
団体名</t>
  </si>
  <si>
    <t>団体　・　小学校</t>
  </si>
  <si>
    <t>ﾌｨｯﾂｽﾎﾟｰﾂｸﾗﾌﾞｺｳﾌ</t>
  </si>
  <si>
    <t>X09</t>
  </si>
  <si>
    <t>フィッツスポーツクラブ山梨</t>
  </si>
  <si>
    <t>ﾌｨｯﾂｽﾎﾟｰﾂｸﾗﾌﾞﾔﾏﾅｼ</t>
  </si>
  <si>
    <t>使用所属(1)</t>
  </si>
  <si>
    <t>ｵｸﾉﾀ</t>
  </si>
  <si>
    <t>ﾐﾉﾌﾞ</t>
  </si>
  <si>
    <t>健康ランド須玉</t>
  </si>
  <si>
    <t>ｹﾝｺｳﾗﾝﾄﾞｽﾀﾏ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</si>
</sst>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u val="single"/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color indexed="6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8"/>
      <name val="ＭＳ ゴシック"/>
      <family val="3"/>
    </font>
    <font>
      <b/>
      <sz val="9"/>
      <color indexed="48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2"/>
      <color indexed="42"/>
      <name val="ＭＳ Ｐゴシック"/>
      <family val="3"/>
    </font>
    <font>
      <b/>
      <sz val="18"/>
      <name val="ＭＳ 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ゴシック"/>
      <family val="3"/>
    </font>
    <font>
      <sz val="16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 diagonalUp="1">
      <left style="dashed"/>
      <right style="dashed"/>
      <top style="dashed"/>
      <bottom style="dashed"/>
      <diagonal style="thin"/>
    </border>
    <border diagonalUp="1">
      <left style="dashed"/>
      <right style="dashed"/>
      <top style="thin"/>
      <bottom style="dashed"/>
      <diagonal style="thin"/>
    </border>
    <border diagonalUp="1">
      <left style="dashed"/>
      <right style="dashed"/>
      <top style="dashed"/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ashed"/>
      <top style="thin"/>
      <bottom style="dash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dashed"/>
      <top style="dashed"/>
      <bottom style="thin"/>
    </border>
    <border>
      <left style="dashed"/>
      <right style="thin"/>
      <top style="dashed"/>
      <bottom style="thin"/>
    </border>
    <border diagonalUp="1">
      <left style="dashed"/>
      <right style="thin"/>
      <top style="thin"/>
      <bottom style="dashed"/>
      <diagonal style="thin"/>
    </border>
    <border diagonalUp="1">
      <left style="dashed"/>
      <right style="thin"/>
      <top style="dashed"/>
      <bottom style="dashed"/>
      <diagonal style="thin"/>
    </border>
    <border>
      <left style="medium"/>
      <right style="thin"/>
      <top style="medium"/>
      <bottom style="thin"/>
    </border>
    <border>
      <left style="dashed"/>
      <right style="medium"/>
      <top style="dashed"/>
      <bottom style="dashed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 style="dotted"/>
    </border>
    <border diagonalUp="1">
      <left style="dotted"/>
      <right style="dotted"/>
      <top style="thin"/>
      <bottom style="dotted"/>
      <diagonal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 diagonalUp="1">
      <left style="dotted"/>
      <right style="dotted"/>
      <top style="dotted"/>
      <bottom style="dotted"/>
      <diagonal style="thin"/>
    </border>
    <border diagonalUp="1">
      <left style="thin"/>
      <right style="dotted"/>
      <top style="dotted"/>
      <bottom style="dotted"/>
      <diagonal style="thin"/>
    </border>
    <border>
      <left style="dotted"/>
      <right style="dotted"/>
      <top style="dotted"/>
      <bottom style="thin"/>
    </border>
    <border diagonalUp="1">
      <left style="dotted"/>
      <right style="thin"/>
      <top style="thin"/>
      <bottom style="dotted"/>
      <diagonal style="thin"/>
    </border>
    <border diagonalUp="1">
      <left style="dotted"/>
      <right style="thin"/>
      <top style="dotted"/>
      <bottom style="dotted"/>
      <diagonal style="thin"/>
    </border>
    <border>
      <left style="dotted"/>
      <right style="thin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5" borderId="1" applyNumberFormat="0" applyAlignment="0" applyProtection="0"/>
    <xf numFmtId="0" fontId="40" fillId="15" borderId="1" applyNumberFormat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6" fillId="4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4" applyNumberFormat="0" applyAlignment="0" applyProtection="0"/>
    <xf numFmtId="0" fontId="43" fillId="17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17" borderId="9" applyNumberFormat="0" applyAlignment="0" applyProtection="0"/>
    <xf numFmtId="0" fontId="48" fillId="17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50" fillId="7" borderId="4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7" fillId="0" borderId="0" applyNumberForma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</cellStyleXfs>
  <cellXfs count="39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0" fillId="0" borderId="0" xfId="0" applyAlignment="1" applyProtection="1">
      <alignment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9" fillId="0" borderId="13" xfId="0" applyNumberFormat="1" applyFont="1" applyBorder="1" applyAlignment="1" applyProtection="1">
      <alignment horizontal="center" vertical="center"/>
      <protection/>
    </xf>
    <xf numFmtId="0" fontId="9" fillId="0" borderId="14" xfId="0" applyNumberFormat="1" applyFont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>
      <alignment vertical="center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16" xfId="0" applyNumberFormat="1" applyFont="1" applyBorder="1" applyAlignment="1" applyProtection="1">
      <alignment horizontal="center" vertical="center"/>
      <protection/>
    </xf>
    <xf numFmtId="0" fontId="9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0" fontId="9" fillId="0" borderId="19" xfId="0" applyNumberFormat="1" applyFont="1" applyBorder="1" applyAlignment="1" applyProtection="1">
      <alignment horizontal="center" vertical="center"/>
      <protection/>
    </xf>
    <xf numFmtId="49" fontId="9" fillId="0" borderId="20" xfId="0" applyNumberFormat="1" applyFont="1" applyBorder="1" applyAlignment="1" applyProtection="1">
      <alignment horizontal="center" vertical="center"/>
      <protection/>
    </xf>
    <xf numFmtId="0" fontId="9" fillId="0" borderId="21" xfId="0" applyNumberFormat="1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center" vertical="center"/>
      <protection/>
    </xf>
    <xf numFmtId="0" fontId="9" fillId="0" borderId="23" xfId="0" applyNumberFormat="1" applyFont="1" applyBorder="1" applyAlignment="1" applyProtection="1">
      <alignment horizontal="center" vertical="center"/>
      <protection/>
    </xf>
    <xf numFmtId="0" fontId="0" fillId="18" borderId="0" xfId="0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9" fillId="0" borderId="24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9" fillId="0" borderId="25" xfId="0" applyNumberFormat="1" applyFont="1" applyBorder="1" applyAlignment="1" applyProtection="1">
      <alignment horizontal="center" vertical="center" wrapText="1"/>
      <protection/>
    </xf>
    <xf numFmtId="0" fontId="12" fillId="0" borderId="25" xfId="0" applyNumberFormat="1" applyFont="1" applyBorder="1" applyAlignment="1" applyProtection="1">
      <alignment horizontal="center" vertical="center" wrapText="1"/>
      <protection/>
    </xf>
    <xf numFmtId="0" fontId="9" fillId="19" borderId="10" xfId="0" applyNumberFormat="1" applyFont="1" applyFill="1" applyBorder="1" applyAlignment="1">
      <alignment horizontal="center" wrapText="1"/>
    </xf>
    <xf numFmtId="0" fontId="9" fillId="19" borderId="10" xfId="0" applyNumberFormat="1" applyFont="1" applyFill="1" applyBorder="1" applyAlignment="1">
      <alignment vertical="center" wrapText="1"/>
    </xf>
    <xf numFmtId="0" fontId="9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1" xfId="0" applyNumberFormat="1" applyFont="1" applyBorder="1" applyAlignment="1" applyProtection="1">
      <alignment horizontal="center" vertical="center" wrapText="1"/>
      <protection/>
    </xf>
    <xf numFmtId="0" fontId="9" fillId="0" borderId="18" xfId="0" applyNumberFormat="1" applyFont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20" xfId="0" applyNumberFormat="1" applyFont="1" applyBorder="1" applyAlignment="1" applyProtection="1">
      <alignment horizontal="center" vertical="center"/>
      <protection/>
    </xf>
    <xf numFmtId="0" fontId="9" fillId="0" borderId="14" xfId="0" applyNumberFormat="1" applyFont="1" applyBorder="1" applyAlignment="1" applyProtection="1">
      <alignment horizontal="center" vertical="center" wrapText="1"/>
      <protection/>
    </xf>
    <xf numFmtId="0" fontId="9" fillId="0" borderId="22" xfId="0" applyNumberFormat="1" applyFont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28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177" fontId="0" fillId="0" borderId="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9" fillId="0" borderId="29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 shrinkToFit="1"/>
      <protection/>
    </xf>
    <xf numFmtId="0" fontId="9" fillId="0" borderId="3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49" fontId="0" fillId="0" borderId="28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9" fillId="0" borderId="31" xfId="0" applyNumberFormat="1" applyFont="1" applyBorder="1" applyAlignment="1">
      <alignment vertical="center"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Border="1" applyAlignment="1">
      <alignment horizontal="center"/>
    </xf>
    <xf numFmtId="0" fontId="0" fillId="0" borderId="32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Border="1" applyAlignment="1" applyProtection="1">
      <alignment horizontal="center" vertical="center"/>
      <protection/>
    </xf>
    <xf numFmtId="0" fontId="9" fillId="0" borderId="39" xfId="0" applyNumberFormat="1" applyFont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 shrinkToFit="1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Border="1" applyAlignment="1" applyProtection="1">
      <alignment horizontal="center" vertical="center"/>
      <protection/>
    </xf>
    <xf numFmtId="0" fontId="9" fillId="0" borderId="40" xfId="0" applyNumberFormat="1" applyFont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 shrinkToFit="1"/>
      <protection/>
    </xf>
    <xf numFmtId="0" fontId="0" fillId="0" borderId="34" xfId="0" applyNumberFormat="1" applyFont="1" applyBorder="1" applyAlignment="1" applyProtection="1">
      <alignment horizontal="center" vertical="center" shrinkToFit="1"/>
      <protection/>
    </xf>
    <xf numFmtId="0" fontId="0" fillId="0" borderId="38" xfId="0" applyNumberFormat="1" applyFont="1" applyBorder="1" applyAlignment="1" applyProtection="1">
      <alignment horizontal="center" vertical="center" shrinkToFit="1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Border="1" applyAlignment="1" applyProtection="1">
      <alignment horizontal="center" vertical="center"/>
      <protection/>
    </xf>
    <xf numFmtId="0" fontId="9" fillId="0" borderId="4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0" fontId="9" fillId="0" borderId="44" xfId="0" applyNumberFormat="1" applyFont="1" applyBorder="1" applyAlignment="1" applyProtection="1">
      <alignment horizontal="center" vertical="center"/>
      <protection/>
    </xf>
    <xf numFmtId="0" fontId="9" fillId="0" borderId="45" xfId="0" applyNumberFormat="1" applyFont="1" applyBorder="1" applyAlignment="1" applyProtection="1">
      <alignment horizontal="center" vertical="center"/>
      <protection/>
    </xf>
    <xf numFmtId="0" fontId="9" fillId="0" borderId="46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47" xfId="0" applyNumberFormat="1" applyFont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 wrapText="1"/>
      <protection/>
    </xf>
    <xf numFmtId="49" fontId="9" fillId="0" borderId="47" xfId="0" applyNumberFormat="1" applyFont="1" applyBorder="1" applyAlignment="1" applyProtection="1">
      <alignment horizontal="center" vertical="center" wrapText="1"/>
      <protection/>
    </xf>
    <xf numFmtId="49" fontId="9" fillId="0" borderId="47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vertical="center"/>
    </xf>
    <xf numFmtId="0" fontId="0" fillId="4" borderId="28" xfId="0" applyFill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/>
    </xf>
    <xf numFmtId="49" fontId="0" fillId="0" borderId="47" xfId="0" applyNumberFormat="1" applyBorder="1" applyAlignment="1">
      <alignment/>
    </xf>
    <xf numFmtId="0" fontId="11" fillId="0" borderId="0" xfId="0" applyNumberFormat="1" applyFont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32" xfId="0" applyNumberFormat="1" applyFill="1" applyBorder="1" applyAlignment="1" applyProtection="1">
      <alignment vertical="center"/>
      <protection hidden="1"/>
    </xf>
    <xf numFmtId="0" fontId="0" fillId="0" borderId="33" xfId="0" applyNumberFormat="1" applyBorder="1" applyAlignment="1" applyProtection="1">
      <alignment horizontal="center"/>
      <protection hidden="1"/>
    </xf>
    <xf numFmtId="0" fontId="9" fillId="0" borderId="12" xfId="0" applyNumberFormat="1" applyFont="1" applyBorder="1" applyAlignment="1" applyProtection="1">
      <alignment horizontal="left" vertical="center"/>
      <protection/>
    </xf>
    <xf numFmtId="0" fontId="9" fillId="0" borderId="13" xfId="0" applyNumberFormat="1" applyFont="1" applyBorder="1" applyAlignment="1" applyProtection="1">
      <alignment horizontal="left" vertical="center"/>
      <protection/>
    </xf>
    <xf numFmtId="0" fontId="9" fillId="0" borderId="14" xfId="0" applyNumberFormat="1" applyFont="1" applyBorder="1" applyAlignment="1" applyProtection="1">
      <alignment horizontal="left" vertical="center"/>
      <protection/>
    </xf>
    <xf numFmtId="0" fontId="9" fillId="0" borderId="47" xfId="0" applyNumberFormat="1" applyFont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18" borderId="0" xfId="0" applyFill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5" xfId="0" applyFill="1" applyBorder="1" applyAlignment="1" applyProtection="1">
      <alignment vertic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vertic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6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0" fontId="0" fillId="0" borderId="38" xfId="0" applyFill="1" applyBorder="1" applyAlignment="1" applyProtection="1">
      <alignment vertical="center"/>
      <protection hidden="1"/>
    </xf>
    <xf numFmtId="49" fontId="0" fillId="0" borderId="28" xfId="0" applyNumberFormat="1" applyBorder="1" applyAlignment="1" applyProtection="1">
      <alignment vertical="center" wrapText="1"/>
      <protection hidden="1"/>
    </xf>
    <xf numFmtId="49" fontId="0" fillId="0" borderId="28" xfId="0" applyNumberFormat="1" applyBorder="1" applyAlignment="1" applyProtection="1">
      <alignment vertical="center"/>
      <protection hidden="1"/>
    </xf>
    <xf numFmtId="0" fontId="0" fillId="0" borderId="47" xfId="0" applyFill="1" applyBorder="1" applyAlignment="1" applyProtection="1">
      <alignment/>
      <protection hidden="1"/>
    </xf>
    <xf numFmtId="49" fontId="0" fillId="0" borderId="47" xfId="0" applyNumberFormat="1" applyBorder="1" applyAlignment="1" applyProtection="1">
      <alignment vertical="center" wrapText="1"/>
      <protection hidden="1"/>
    </xf>
    <xf numFmtId="49" fontId="0" fillId="0" borderId="47" xfId="0" applyNumberForma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 vertical="center" wrapText="1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40" xfId="0" applyNumberFormat="1" applyFont="1" applyFill="1" applyBorder="1" applyAlignment="1" applyProtection="1">
      <alignment horizontal="center" vertical="center"/>
      <protection hidden="1"/>
    </xf>
    <xf numFmtId="0" fontId="9" fillId="0" borderId="64" xfId="0" applyNumberFormat="1" applyFont="1" applyFill="1" applyBorder="1" applyAlignment="1" applyProtection="1">
      <alignment horizontal="center" vertical="center"/>
      <protection hidden="1"/>
    </xf>
    <xf numFmtId="0" fontId="9" fillId="0" borderId="39" xfId="0" applyNumberFormat="1" applyFont="1" applyFill="1" applyBorder="1" applyAlignment="1" applyProtection="1">
      <alignment horizontal="center" vertical="center"/>
      <protection hidden="1"/>
    </xf>
    <xf numFmtId="0" fontId="9" fillId="0" borderId="65" xfId="0" applyNumberFormat="1" applyFont="1" applyFill="1" applyBorder="1" applyAlignment="1" applyProtection="1">
      <alignment horizontal="center" vertical="center"/>
      <protection hidden="1"/>
    </xf>
    <xf numFmtId="0" fontId="9" fillId="0" borderId="37" xfId="0" applyNumberFormat="1" applyFont="1" applyBorder="1" applyAlignment="1" applyProtection="1">
      <alignment horizontal="center" vertical="center"/>
      <protection hidden="1"/>
    </xf>
    <xf numFmtId="0" fontId="9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23" fillId="5" borderId="66" xfId="0" applyFont="1" applyFill="1" applyBorder="1" applyAlignment="1" applyProtection="1">
      <alignment horizontal="center" vertical="center"/>
      <protection/>
    </xf>
    <xf numFmtId="0" fontId="9" fillId="5" borderId="61" xfId="0" applyFont="1" applyFill="1" applyBorder="1" applyAlignment="1" applyProtection="1">
      <alignment horizontal="center" vertical="center"/>
      <protection/>
    </xf>
    <xf numFmtId="0" fontId="9" fillId="5" borderId="67" xfId="0" applyFont="1" applyFill="1" applyBorder="1" applyAlignment="1" applyProtection="1">
      <alignment horizontal="center" vertical="center"/>
      <protection/>
    </xf>
    <xf numFmtId="0" fontId="15" fillId="5" borderId="68" xfId="0" applyFont="1" applyFill="1" applyBorder="1" applyAlignment="1" applyProtection="1">
      <alignment horizontal="center" vertical="center" wrapText="1"/>
      <protection/>
    </xf>
    <xf numFmtId="0" fontId="15" fillId="5" borderId="69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27" fillId="21" borderId="7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21" borderId="61" xfId="0" applyFill="1" applyBorder="1" applyAlignment="1" applyProtection="1">
      <alignment/>
      <protection hidden="1"/>
    </xf>
    <xf numFmtId="0" fontId="0" fillId="21" borderId="55" xfId="0" applyFill="1" applyBorder="1" applyAlignment="1" applyProtection="1">
      <alignment/>
      <protection hidden="1"/>
    </xf>
    <xf numFmtId="0" fontId="19" fillId="0" borderId="0" xfId="0" applyFont="1" applyAlignment="1">
      <alignment/>
    </xf>
    <xf numFmtId="0" fontId="0" fillId="0" borderId="71" xfId="0" applyNumberFormat="1" applyFont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Border="1" applyAlignment="1" applyProtection="1">
      <alignment horizontal="center" vertical="center"/>
      <protection/>
    </xf>
    <xf numFmtId="0" fontId="9" fillId="0" borderId="73" xfId="0" applyNumberFormat="1" applyFont="1" applyBorder="1" applyAlignment="1" applyProtection="1">
      <alignment horizontal="center" vertical="center"/>
      <protection/>
    </xf>
    <xf numFmtId="0" fontId="9" fillId="0" borderId="74" xfId="0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Border="1" applyAlignment="1" applyProtection="1">
      <alignment horizontal="center" vertical="center"/>
      <protection/>
    </xf>
    <xf numFmtId="0" fontId="9" fillId="0" borderId="76" xfId="0" applyNumberFormat="1" applyFont="1" applyBorder="1" applyAlignment="1" applyProtection="1">
      <alignment horizontal="center" vertical="center"/>
      <protection/>
    </xf>
    <xf numFmtId="0" fontId="9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Border="1" applyAlignment="1" applyProtection="1">
      <alignment horizontal="center" vertical="center"/>
      <protection/>
    </xf>
    <xf numFmtId="0" fontId="9" fillId="0" borderId="78" xfId="0" applyNumberFormat="1" applyFont="1" applyBorder="1" applyAlignment="1" applyProtection="1">
      <alignment horizontal="center" vertical="center"/>
      <protection/>
    </xf>
    <xf numFmtId="0" fontId="36" fillId="0" borderId="0" xfId="102">
      <alignment vertical="center"/>
      <protection/>
    </xf>
    <xf numFmtId="49" fontId="0" fillId="0" borderId="0" xfId="0" applyNumberFormat="1" applyFill="1" applyBorder="1" applyAlignment="1">
      <alignment/>
    </xf>
    <xf numFmtId="0" fontId="0" fillId="5" borderId="10" xfId="0" applyNumberFormat="1" applyFill="1" applyBorder="1" applyAlignment="1">
      <alignment horizontal="center"/>
    </xf>
    <xf numFmtId="49" fontId="0" fillId="4" borderId="10" xfId="0" applyNumberFormat="1" applyFill="1" applyBorder="1" applyAlignment="1" applyProtection="1">
      <alignment/>
      <protection locked="0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4" borderId="10" xfId="0" applyNumberFormat="1" applyFill="1" applyBorder="1" applyAlignment="1" applyProtection="1">
      <alignment horizontal="left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wrapText="1"/>
      <protection locked="0"/>
    </xf>
    <xf numFmtId="0" fontId="0" fillId="22" borderId="10" xfId="0" applyNumberFormat="1" applyFill="1" applyBorder="1" applyAlignment="1" applyProtection="1">
      <alignment horizontal="center"/>
      <protection hidden="1"/>
    </xf>
    <xf numFmtId="0" fontId="0" fillId="22" borderId="10" xfId="0" applyNumberFormat="1" applyFill="1" applyBorder="1" applyAlignment="1" applyProtection="1">
      <alignment horizontal="left" shrinkToFit="1"/>
      <protection hidden="1"/>
    </xf>
    <xf numFmtId="0" fontId="0" fillId="22" borderId="10" xfId="0" applyNumberFormat="1" applyFill="1" applyBorder="1" applyAlignment="1" applyProtection="1">
      <alignment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10" xfId="0" applyNumberFormat="1" applyBorder="1" applyAlignment="1" applyProtection="1">
      <alignment/>
      <protection hidden="1"/>
    </xf>
    <xf numFmtId="0" fontId="0" fillId="0" borderId="36" xfId="0" applyNumberFormat="1" applyFill="1" applyBorder="1" applyAlignment="1" applyProtection="1">
      <alignment vertic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0" fontId="0" fillId="0" borderId="34" xfId="0" applyNumberFormat="1" applyFill="1" applyBorder="1" applyAlignment="1" applyProtection="1">
      <alignment vertical="center"/>
      <protection hidden="1"/>
    </xf>
    <xf numFmtId="0" fontId="0" fillId="0" borderId="63" xfId="0" applyNumberFormat="1" applyBorder="1" applyAlignment="1" applyProtection="1">
      <alignment horizontal="center"/>
      <protection hidden="1"/>
    </xf>
    <xf numFmtId="49" fontId="0" fillId="22" borderId="10" xfId="0" applyNumberFormat="1" applyFill="1" applyBorder="1" applyAlignment="1" applyProtection="1">
      <alignment horizontal="center" vertical="center"/>
      <protection hidden="1"/>
    </xf>
    <xf numFmtId="49" fontId="0" fillId="22" borderId="10" xfId="0" applyNumberFormat="1" applyFill="1" applyBorder="1" applyAlignment="1" applyProtection="1">
      <alignment horizontal="center" vertical="center" wrapText="1"/>
      <protection hidden="1"/>
    </xf>
    <xf numFmtId="0" fontId="0" fillId="22" borderId="10" xfId="0" applyNumberFormat="1" applyFill="1" applyBorder="1" applyAlignment="1" applyProtection="1">
      <alignment vertical="center"/>
      <protection hidden="1"/>
    </xf>
    <xf numFmtId="49" fontId="0" fillId="22" borderId="10" xfId="0" applyNumberFormat="1" applyFill="1" applyBorder="1" applyAlignment="1" applyProtection="1">
      <alignment vertical="center"/>
      <protection hidden="1"/>
    </xf>
    <xf numFmtId="0" fontId="36" fillId="0" borderId="10" xfId="102" applyBorder="1">
      <alignment vertical="center"/>
      <protection/>
    </xf>
    <xf numFmtId="0" fontId="0" fillId="0" borderId="0" xfId="0" applyAlignment="1">
      <alignment vertical="center"/>
    </xf>
    <xf numFmtId="0" fontId="37" fillId="0" borderId="0" xfId="0" applyFont="1" applyBorder="1" applyAlignment="1" applyProtection="1">
      <alignment horizontal="center" vertical="center" shrinkToFit="1"/>
      <protection hidden="1"/>
    </xf>
    <xf numFmtId="0" fontId="37" fillId="0" borderId="0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9" fillId="0" borderId="79" xfId="0" applyNumberFormat="1" applyFont="1" applyFill="1" applyBorder="1" applyAlignment="1" applyProtection="1">
      <alignment horizontal="center" vertical="center"/>
      <protection/>
    </xf>
    <xf numFmtId="0" fontId="9" fillId="0" borderId="80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Border="1" applyAlignment="1" applyProtection="1">
      <alignment horizontal="center" vertical="center"/>
      <protection/>
    </xf>
    <xf numFmtId="0" fontId="9" fillId="0" borderId="59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shrinkToFit="1"/>
      <protection locked="0"/>
    </xf>
    <xf numFmtId="0" fontId="24" fillId="0" borderId="10" xfId="0" applyFont="1" applyBorder="1" applyAlignment="1" applyProtection="1">
      <alignment vertical="center"/>
      <protection/>
    </xf>
    <xf numFmtId="0" fontId="30" fillId="0" borderId="10" xfId="102" applyFont="1" applyBorder="1">
      <alignment vertical="center"/>
      <protection/>
    </xf>
    <xf numFmtId="0" fontId="36" fillId="0" borderId="10" xfId="102" applyFill="1" applyBorder="1">
      <alignment vertical="center"/>
      <protection/>
    </xf>
    <xf numFmtId="0" fontId="32" fillId="0" borderId="0" xfId="0" applyFont="1" applyAlignment="1">
      <alignment vertical="center" wrapText="1"/>
    </xf>
    <xf numFmtId="0" fontId="32" fillId="0" borderId="82" xfId="0" applyFont="1" applyBorder="1" applyAlignment="1">
      <alignment vertical="center" wrapText="1"/>
    </xf>
    <xf numFmtId="0" fontId="0" fillId="22" borderId="10" xfId="0" applyFill="1" applyBorder="1" applyAlignment="1" applyProtection="1">
      <alignment horizontal="center"/>
      <protection hidden="1"/>
    </xf>
    <xf numFmtId="49" fontId="0" fillId="5" borderId="10" xfId="0" applyNumberFormat="1" applyFill="1" applyBorder="1" applyAlignment="1" applyProtection="1">
      <alignment horizontal="center" vertical="center" wrapText="1"/>
      <protection hidden="1"/>
    </xf>
    <xf numFmtId="49" fontId="0" fillId="5" borderId="10" xfId="0" applyNumberFormat="1" applyFill="1" applyBorder="1" applyAlignment="1" applyProtection="1">
      <alignment horizontal="center" vertical="center"/>
      <protection hidden="1"/>
    </xf>
    <xf numFmtId="0" fontId="36" fillId="0" borderId="0" xfId="102" applyProtection="1">
      <alignment vertical="center"/>
      <protection/>
    </xf>
    <xf numFmtId="49" fontId="0" fillId="4" borderId="10" xfId="0" applyNumberFormat="1" applyFill="1" applyBorder="1" applyAlignment="1" applyProtection="1">
      <alignment horizontal="left"/>
      <protection locked="0"/>
    </xf>
    <xf numFmtId="0" fontId="38" fillId="0" borderId="10" xfId="102" applyFont="1" applyBorder="1" applyProtection="1">
      <alignment vertical="center"/>
      <protection/>
    </xf>
    <xf numFmtId="0" fontId="35" fillId="0" borderId="10" xfId="0" applyFont="1" applyBorder="1" applyAlignment="1" applyProtection="1">
      <alignment/>
      <protection/>
    </xf>
    <xf numFmtId="177" fontId="23" fillId="7" borderId="83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102" applyFont="1" applyBorder="1" applyAlignment="1" applyProtection="1">
      <alignment horizontal="center" vertical="center"/>
      <protection/>
    </xf>
    <xf numFmtId="0" fontId="36" fillId="0" borderId="0" xfId="102" applyAlignment="1">
      <alignment horizontal="center" vertical="center"/>
      <protection/>
    </xf>
    <xf numFmtId="0" fontId="38" fillId="0" borderId="10" xfId="102" applyFont="1" applyBorder="1">
      <alignment vertical="center"/>
      <protection/>
    </xf>
    <xf numFmtId="0" fontId="36" fillId="0" borderId="10" xfId="102" applyFont="1" applyBorder="1">
      <alignment vertical="center"/>
      <protection/>
    </xf>
    <xf numFmtId="0" fontId="0" fillId="0" borderId="84" xfId="0" applyBorder="1" applyAlignment="1">
      <alignment/>
    </xf>
    <xf numFmtId="0" fontId="1" fillId="0" borderId="0" xfId="0" applyFont="1" applyBorder="1" applyAlignment="1">
      <alignment/>
    </xf>
    <xf numFmtId="0" fontId="38" fillId="0" borderId="10" xfId="102" applyFont="1" applyBorder="1" applyProtection="1">
      <alignment vertical="center"/>
      <protection/>
    </xf>
    <xf numFmtId="0" fontId="17" fillId="0" borderId="85" xfId="0" applyNumberFormat="1" applyFont="1" applyBorder="1" applyAlignment="1" applyProtection="1">
      <alignment horizontal="center" vertical="center" shrinkToFit="1"/>
      <protection/>
    </xf>
    <xf numFmtId="0" fontId="9" fillId="0" borderId="85" xfId="0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wrapText="1"/>
    </xf>
    <xf numFmtId="0" fontId="36" fillId="5" borderId="0" xfId="102" applyFill="1" applyProtection="1">
      <alignment vertical="center"/>
      <protection/>
    </xf>
    <xf numFmtId="0" fontId="30" fillId="5" borderId="0" xfId="102" applyFont="1" applyFill="1" applyProtection="1">
      <alignment vertical="center"/>
      <protection/>
    </xf>
    <xf numFmtId="0" fontId="6" fillId="5" borderId="0" xfId="71" applyFill="1" applyAlignment="1" applyProtection="1">
      <alignment vertical="center"/>
      <protection/>
    </xf>
    <xf numFmtId="0" fontId="36" fillId="5" borderId="0" xfId="102" applyFont="1" applyFill="1" applyProtection="1">
      <alignment vertical="center"/>
      <protection/>
    </xf>
    <xf numFmtId="0" fontId="36" fillId="5" borderId="0" xfId="102" applyFill="1" applyAlignment="1" applyProtection="1">
      <alignment vertical="center" wrapText="1"/>
      <protection/>
    </xf>
    <xf numFmtId="0" fontId="6" fillId="5" borderId="0" xfId="71" applyFill="1" applyAlignment="1" applyProtection="1">
      <alignment vertical="center" wrapText="1"/>
      <protection/>
    </xf>
    <xf numFmtId="0" fontId="36" fillId="5" borderId="0" xfId="102" applyFill="1" applyAlignment="1" applyProtection="1">
      <alignment vertical="center"/>
      <protection/>
    </xf>
    <xf numFmtId="0" fontId="36" fillId="5" borderId="0" xfId="102" applyFont="1" applyFill="1" applyProtection="1">
      <alignment vertical="center"/>
      <protection/>
    </xf>
    <xf numFmtId="0" fontId="36" fillId="5" borderId="0" xfId="102" applyFill="1">
      <alignment vertical="center"/>
      <protection/>
    </xf>
    <xf numFmtId="49" fontId="36" fillId="0" borderId="28" xfId="0" applyNumberFormat="1" applyFont="1" applyBorder="1" applyAlignment="1" applyProtection="1">
      <alignment/>
      <protection locked="0"/>
    </xf>
    <xf numFmtId="0" fontId="36" fillId="5" borderId="0" xfId="102" applyFont="1" applyFill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 wrapText="1" shrinkToFit="1"/>
      <protection/>
    </xf>
    <xf numFmtId="0" fontId="0" fillId="0" borderId="86" xfId="0" applyBorder="1" applyAlignment="1" applyProtection="1">
      <alignment horizontal="center" vertical="center"/>
      <protection/>
    </xf>
    <xf numFmtId="0" fontId="0" fillId="0" borderId="87" xfId="0" applyBorder="1" applyAlignment="1">
      <alignment horizontal="center"/>
    </xf>
    <xf numFmtId="0" fontId="0" fillId="0" borderId="88" xfId="0" applyBorder="1" applyAlignment="1" applyProtection="1">
      <alignment horizontal="center" vertical="center"/>
      <protection/>
    </xf>
    <xf numFmtId="0" fontId="0" fillId="0" borderId="87" xfId="0" applyBorder="1" applyAlignment="1">
      <alignment horizontal="center" vertical="center"/>
    </xf>
    <xf numFmtId="0" fontId="16" fillId="5" borderId="89" xfId="0" applyFont="1" applyFill="1" applyBorder="1" applyAlignment="1" applyProtection="1">
      <alignment horizontal="center" vertical="center"/>
      <protection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9" fontId="19" fillId="7" borderId="92" xfId="0" applyNumberFormat="1" applyFont="1" applyFill="1" applyBorder="1" applyAlignment="1" applyProtection="1">
      <alignment horizontal="center" vertical="center"/>
      <protection locked="0"/>
    </xf>
    <xf numFmtId="0" fontId="32" fillId="0" borderId="92" xfId="0" applyFont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16" fillId="5" borderId="94" xfId="0" applyFont="1" applyFill="1" applyBorder="1" applyAlignment="1" applyProtection="1">
      <alignment horizontal="center" vertical="center"/>
      <protection/>
    </xf>
    <xf numFmtId="0" fontId="16" fillId="0" borderId="94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6" fillId="5" borderId="90" xfId="0" applyFont="1" applyFill="1" applyBorder="1" applyAlignment="1" applyProtection="1">
      <alignment horizontal="center" vertical="center"/>
      <protection/>
    </xf>
    <xf numFmtId="0" fontId="0" fillId="0" borderId="91" xfId="0" applyBorder="1" applyAlignment="1">
      <alignment/>
    </xf>
    <xf numFmtId="0" fontId="23" fillId="5" borderId="96" xfId="0" applyFont="1" applyFill="1" applyBorder="1" applyAlignment="1" applyProtection="1">
      <alignment horizontal="center" vertical="center"/>
      <protection/>
    </xf>
    <xf numFmtId="0" fontId="0" fillId="0" borderId="97" xfId="0" applyBorder="1" applyAlignment="1">
      <alignment vertical="center"/>
    </xf>
    <xf numFmtId="0" fontId="15" fillId="21" borderId="98" xfId="0" applyFont="1" applyFill="1" applyBorder="1" applyAlignment="1" applyProtection="1">
      <alignment horizontal="right" vertical="center"/>
      <protection/>
    </xf>
    <xf numFmtId="0" fontId="15" fillId="21" borderId="60" xfId="0" applyFont="1" applyFill="1" applyBorder="1" applyAlignment="1" applyProtection="1">
      <alignment horizontal="right" vertical="center"/>
      <protection/>
    </xf>
    <xf numFmtId="0" fontId="0" fillId="0" borderId="99" xfId="0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horizontal="center" vertical="center"/>
      <protection/>
    </xf>
    <xf numFmtId="49" fontId="9" fillId="0" borderId="29" xfId="0" applyNumberFormat="1" applyFont="1" applyBorder="1" applyAlignment="1" applyProtection="1">
      <alignment horizontal="center" vertical="center"/>
      <protection/>
    </xf>
    <xf numFmtId="49" fontId="9" fillId="0" borderId="101" xfId="0" applyNumberFormat="1" applyFont="1" applyBorder="1" applyAlignment="1" applyProtection="1">
      <alignment horizontal="center" vertical="center"/>
      <protection/>
    </xf>
    <xf numFmtId="49" fontId="19" fillId="7" borderId="31" xfId="0" applyNumberFormat="1" applyFont="1" applyFill="1" applyBorder="1" applyAlignment="1" applyProtection="1">
      <alignment horizontal="center" vertical="center"/>
      <protection locked="0"/>
    </xf>
    <xf numFmtId="0" fontId="32" fillId="0" borderId="102" xfId="0" applyFont="1" applyBorder="1" applyAlignment="1" applyProtection="1">
      <alignment horizontal="center" vertical="center"/>
      <protection locked="0"/>
    </xf>
    <xf numFmtId="0" fontId="32" fillId="0" borderId="103" xfId="0" applyFont="1" applyBorder="1" applyAlignment="1" applyProtection="1">
      <alignment horizontal="center" vertical="center"/>
      <protection locked="0"/>
    </xf>
    <xf numFmtId="49" fontId="32" fillId="7" borderId="31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102" xfId="0" applyFont="1" applyBorder="1" applyAlignment="1" applyProtection="1">
      <alignment horizontal="center" vertical="center" shrinkToFit="1"/>
      <protection locked="0"/>
    </xf>
    <xf numFmtId="0" fontId="32" fillId="0" borderId="103" xfId="0" applyFont="1" applyBorder="1" applyAlignment="1" applyProtection="1">
      <alignment/>
      <protection locked="0"/>
    </xf>
    <xf numFmtId="0" fontId="0" fillId="0" borderId="71" xfId="0" applyNumberFormat="1" applyFont="1" applyBorder="1" applyAlignment="1" applyProtection="1">
      <alignment horizontal="center" vertical="center" shrinkToFit="1"/>
      <protection/>
    </xf>
    <xf numFmtId="0" fontId="0" fillId="0" borderId="104" xfId="0" applyNumberFormat="1" applyFont="1" applyBorder="1" applyAlignment="1" applyProtection="1">
      <alignment horizontal="center" vertical="center" shrinkToFit="1"/>
      <protection/>
    </xf>
    <xf numFmtId="0" fontId="19" fillId="7" borderId="105" xfId="0" applyFont="1" applyFill="1" applyBorder="1" applyAlignment="1" applyProtection="1">
      <alignment horizontal="center" vertical="center"/>
      <protection locked="0"/>
    </xf>
    <xf numFmtId="0" fontId="32" fillId="0" borderId="106" xfId="0" applyFont="1" applyBorder="1" applyAlignment="1" applyProtection="1">
      <alignment horizontal="center" vertical="center"/>
      <protection locked="0"/>
    </xf>
    <xf numFmtId="0" fontId="32" fillId="0" borderId="107" xfId="0" applyFont="1" applyBorder="1" applyAlignment="1" applyProtection="1">
      <alignment horizontal="center" vertical="center"/>
      <protection locked="0"/>
    </xf>
    <xf numFmtId="49" fontId="9" fillId="0" borderId="108" xfId="0" applyNumberFormat="1" applyFont="1" applyBorder="1" applyAlignment="1" applyProtection="1">
      <alignment horizontal="center" vertical="center" wrapText="1" shrinkToFit="1"/>
      <protection/>
    </xf>
    <xf numFmtId="49" fontId="9" fillId="0" borderId="109" xfId="0" applyNumberFormat="1" applyFont="1" applyBorder="1" applyAlignment="1" applyProtection="1">
      <alignment horizontal="center" vertical="center" wrapText="1" shrinkToFi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101" xfId="0" applyFont="1" applyBorder="1" applyAlignment="1" applyProtection="1">
      <alignment horizontal="center" vertical="center"/>
      <protection/>
    </xf>
    <xf numFmtId="49" fontId="0" fillId="21" borderId="0" xfId="0" applyNumberFormat="1" applyFill="1" applyAlignment="1">
      <alignment horizontal="center"/>
    </xf>
    <xf numFmtId="0" fontId="0" fillId="21" borderId="0" xfId="0" applyFill="1" applyAlignment="1">
      <alignment horizontal="center"/>
    </xf>
    <xf numFmtId="0" fontId="16" fillId="5" borderId="110" xfId="0" applyFont="1" applyFill="1" applyBorder="1" applyAlignment="1" applyProtection="1">
      <alignment horizontal="center" vertical="center"/>
      <protection/>
    </xf>
    <xf numFmtId="0" fontId="16" fillId="5" borderId="84" xfId="0" applyFont="1" applyFill="1" applyBorder="1" applyAlignment="1" applyProtection="1">
      <alignment horizontal="center" vertical="center"/>
      <protection/>
    </xf>
    <xf numFmtId="0" fontId="0" fillId="0" borderId="111" xfId="0" applyBorder="1" applyAlignment="1">
      <alignment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9" fontId="33" fillId="7" borderId="105" xfId="70" applyNumberFormat="1" applyFont="1" applyFill="1" applyBorder="1" applyAlignment="1" applyProtection="1">
      <alignment horizontal="center" vertical="center" shrinkToFit="1"/>
      <protection locked="0"/>
    </xf>
    <xf numFmtId="0" fontId="32" fillId="0" borderId="106" xfId="0" applyFont="1" applyBorder="1" applyAlignment="1" applyProtection="1">
      <alignment shrinkToFit="1"/>
      <protection locked="0"/>
    </xf>
    <xf numFmtId="0" fontId="32" fillId="0" borderId="112" xfId="0" applyFont="1" applyBorder="1" applyAlignment="1" applyProtection="1">
      <alignment shrinkToFit="1"/>
      <protection locked="0"/>
    </xf>
    <xf numFmtId="0" fontId="16" fillId="5" borderId="113" xfId="0" applyFont="1" applyFill="1" applyBorder="1" applyAlignment="1" applyProtection="1">
      <alignment horizontal="center" vertical="center" wrapText="1"/>
      <protection/>
    </xf>
    <xf numFmtId="0" fontId="0" fillId="0" borderId="114" xfId="0" applyBorder="1" applyAlignment="1">
      <alignment horizontal="center" vertical="center" wrapText="1"/>
    </xf>
    <xf numFmtId="0" fontId="16" fillId="5" borderId="115" xfId="0" applyFont="1" applyFill="1" applyBorder="1" applyAlignment="1" applyProtection="1">
      <alignment horizontal="center" vertical="center" wrapText="1"/>
      <protection/>
    </xf>
    <xf numFmtId="0" fontId="16" fillId="5" borderId="116" xfId="0" applyFont="1" applyFill="1" applyBorder="1" applyAlignment="1" applyProtection="1">
      <alignment horizontal="center" vertical="center" wrapText="1"/>
      <protection/>
    </xf>
    <xf numFmtId="0" fontId="16" fillId="5" borderId="117" xfId="0" applyFont="1" applyFill="1" applyBorder="1" applyAlignment="1" applyProtection="1">
      <alignment horizontal="center" vertical="center" wrapText="1"/>
      <protection/>
    </xf>
    <xf numFmtId="0" fontId="15" fillId="21" borderId="118" xfId="0" applyFont="1" applyFill="1" applyBorder="1" applyAlignment="1" applyProtection="1">
      <alignment horizontal="right" vertical="center" wrapText="1"/>
      <protection/>
    </xf>
    <xf numFmtId="0" fontId="0" fillId="0" borderId="119" xfId="0" applyBorder="1" applyAlignment="1">
      <alignment horizontal="right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9" fillId="0" borderId="71" xfId="0" applyNumberFormat="1" applyFont="1" applyBorder="1" applyAlignment="1" applyProtection="1">
      <alignment horizontal="center" vertical="center" wrapText="1"/>
      <protection/>
    </xf>
    <xf numFmtId="0" fontId="0" fillId="0" borderId="120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0" fillId="0" borderId="101" xfId="0" applyBorder="1" applyAlignment="1">
      <alignment horizontal="center" vertical="center"/>
    </xf>
    <xf numFmtId="0" fontId="23" fillId="5" borderId="89" xfId="0" applyFont="1" applyFill="1" applyBorder="1" applyAlignment="1" applyProtection="1">
      <alignment horizontal="center" vertical="center"/>
      <protection/>
    </xf>
    <xf numFmtId="0" fontId="0" fillId="0" borderId="90" xfId="0" applyBorder="1" applyAlignment="1">
      <alignment/>
    </xf>
    <xf numFmtId="0" fontId="0" fillId="0" borderId="121" xfId="0" applyBorder="1" applyAlignment="1">
      <alignment/>
    </xf>
    <xf numFmtId="0" fontId="31" fillId="21" borderId="122" xfId="0" applyNumberFormat="1" applyFont="1" applyFill="1" applyBorder="1" applyAlignment="1" applyProtection="1">
      <alignment horizontal="center" vertical="center"/>
      <protection/>
    </xf>
    <xf numFmtId="0" fontId="22" fillId="0" borderId="123" xfId="0" applyFont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top"/>
      <protection/>
    </xf>
    <xf numFmtId="0" fontId="23" fillId="5" borderId="124" xfId="0" applyFont="1" applyFill="1" applyBorder="1" applyAlignment="1" applyProtection="1">
      <alignment horizontal="center" vertical="center"/>
      <protection/>
    </xf>
    <xf numFmtId="0" fontId="0" fillId="0" borderId="125" xfId="0" applyBorder="1" applyAlignment="1">
      <alignment vertical="center"/>
    </xf>
    <xf numFmtId="0" fontId="15" fillId="21" borderId="118" xfId="0" applyFont="1" applyFill="1" applyBorder="1" applyAlignment="1" applyProtection="1">
      <alignment horizontal="right" vertical="center"/>
      <protection/>
    </xf>
    <xf numFmtId="0" fontId="15" fillId="21" borderId="119" xfId="0" applyFont="1" applyFill="1" applyBorder="1" applyAlignment="1" applyProtection="1">
      <alignment horizontal="right" vertical="center"/>
      <protection/>
    </xf>
    <xf numFmtId="0" fontId="23" fillId="5" borderId="126" xfId="0" applyFont="1" applyFill="1" applyBorder="1" applyAlignment="1" applyProtection="1">
      <alignment horizontal="center" vertical="center"/>
      <protection/>
    </xf>
    <xf numFmtId="0" fontId="0" fillId="0" borderId="127" xfId="0" applyBorder="1" applyAlignment="1">
      <alignment vertical="center"/>
    </xf>
    <xf numFmtId="0" fontId="26" fillId="5" borderId="128" xfId="0" applyFont="1" applyFill="1" applyBorder="1" applyAlignment="1" applyProtection="1">
      <alignment horizontal="center" vertical="center"/>
      <protection/>
    </xf>
    <xf numFmtId="0" fontId="26" fillId="5" borderId="129" xfId="0" applyFont="1" applyFill="1" applyBorder="1" applyAlignment="1" applyProtection="1">
      <alignment horizontal="center" vertical="center"/>
      <protection/>
    </xf>
    <xf numFmtId="0" fontId="1" fillId="5" borderId="12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4" fillId="0" borderId="8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82" xfId="0" applyBorder="1" applyAlignment="1">
      <alignment vertical="center" wrapText="1"/>
    </xf>
    <xf numFmtId="0" fontId="26" fillId="5" borderId="128" xfId="0" applyFont="1" applyFill="1" applyBorder="1" applyAlignment="1" applyProtection="1">
      <alignment horizontal="center" vertical="center" wrapText="1"/>
      <protection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15" fillId="21" borderId="98" xfId="0" applyFont="1" applyFill="1" applyBorder="1" applyAlignment="1" applyProtection="1">
      <alignment vertical="center" wrapText="1"/>
      <protection/>
    </xf>
    <xf numFmtId="0" fontId="0" fillId="0" borderId="60" xfId="0" applyBorder="1" applyAlignment="1">
      <alignment vertical="center"/>
    </xf>
    <xf numFmtId="49" fontId="32" fillId="7" borderId="105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106" xfId="0" applyFont="1" applyBorder="1" applyAlignment="1" applyProtection="1">
      <alignment horizontal="center" vertical="center" shrinkToFit="1"/>
      <protection locked="0"/>
    </xf>
    <xf numFmtId="0" fontId="32" fillId="0" borderId="107" xfId="0" applyFont="1" applyBorder="1" applyAlignment="1" applyProtection="1">
      <alignment/>
      <protection locked="0"/>
    </xf>
    <xf numFmtId="49" fontId="6" fillId="7" borderId="31" xfId="70" applyNumberFormat="1" applyFill="1" applyBorder="1" applyAlignment="1" applyProtection="1">
      <alignment horizontal="center" vertical="center" shrinkToFit="1"/>
      <protection locked="0"/>
    </xf>
    <xf numFmtId="0" fontId="32" fillId="0" borderId="102" xfId="0" applyFont="1" applyBorder="1" applyAlignment="1" applyProtection="1">
      <alignment shrinkToFit="1"/>
      <protection locked="0"/>
    </xf>
    <xf numFmtId="0" fontId="32" fillId="0" borderId="131" xfId="0" applyFont="1" applyBorder="1" applyAlignment="1" applyProtection="1">
      <alignment shrinkToFit="1"/>
      <protection locked="0"/>
    </xf>
    <xf numFmtId="49" fontId="20" fillId="0" borderId="0" xfId="0" applyNumberFormat="1" applyFont="1" applyAlignment="1">
      <alignment horizontal="left" vertical="center"/>
    </xf>
    <xf numFmtId="0" fontId="29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47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132" xfId="0" applyBorder="1" applyAlignment="1" applyProtection="1">
      <alignment horizontal="center" vertical="center" shrinkToFit="1"/>
      <protection hidden="1"/>
    </xf>
    <xf numFmtId="0" fontId="0" fillId="0" borderId="47" xfId="0" applyBorder="1" applyAlignment="1" applyProtection="1">
      <alignment horizontal="center" vertical="center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/>
    </xf>
    <xf numFmtId="0" fontId="0" fillId="18" borderId="28" xfId="0" applyFill="1" applyBorder="1" applyAlignment="1" applyProtection="1">
      <alignment horizontal="center"/>
      <protection/>
    </xf>
    <xf numFmtId="0" fontId="0" fillId="0" borderId="100" xfId="0" applyBorder="1" applyAlignment="1">
      <alignment horizontal="center" vertical="center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>
      <alignment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ハイパーリンク 2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dxfs count="26"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/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6"/>
        </patternFill>
      </fill>
    </dxf>
    <dxf>
      <fill>
        <patternFill>
          <bgColor indexed="13"/>
        </patternFill>
      </fill>
    </dxf>
    <dxf/>
    <dxf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zenyukan-e.kofu-ymn.ed.jp/" TargetMode="External" /><Relationship Id="rId2" Type="http://schemas.openxmlformats.org/officeDocument/2006/relationships/hyperlink" Target="http://www.city.yamanashi.yamanashi.jp/gover/public/school/kanoiwa.html" TargetMode="External" /><Relationship Id="rId3" Type="http://schemas.openxmlformats.org/officeDocument/2006/relationships/hyperlink" Target="http://www.city.yamanashi.yamanashi.jp/gover/public/school/kusakabe.html" TargetMode="External" /><Relationship Id="rId4" Type="http://schemas.openxmlformats.org/officeDocument/2006/relationships/hyperlink" Target="http://www.city.yamanashi.yamanashi.jp/gover/public/school/goyashiki.html" TargetMode="External" /><Relationship Id="rId5" Type="http://schemas.openxmlformats.org/officeDocument/2006/relationships/hyperlink" Target="http://www.city.yamanashi.yamanashi.jp/gover/public/school/hikawa.html" TargetMode="External" /><Relationship Id="rId6" Type="http://schemas.openxmlformats.org/officeDocument/2006/relationships/hyperlink" Target="http://www.city.yamanashi.yamanashi.jp/gover/public/school/yamanashi.html" TargetMode="External" /><Relationship Id="rId7" Type="http://schemas.openxmlformats.org/officeDocument/2006/relationships/hyperlink" Target="http://www.city.yamanashi.yamanashi.jp/gover/public/school/yahata.html" TargetMode="External" /><Relationship Id="rId8" Type="http://schemas.openxmlformats.org/officeDocument/2006/relationships/hyperlink" Target="http://www.city.yamanashi.yamanashi.jp/gover/public/school/iwate.html" TargetMode="External" /><Relationship Id="rId9" Type="http://schemas.openxmlformats.org/officeDocument/2006/relationships/hyperlink" Target="http://www.city.yamanashi.yamanashi.jp/gover/public/school/makioka01.html" TargetMode="External" /><Relationship Id="rId10" Type="http://schemas.openxmlformats.org/officeDocument/2006/relationships/hyperlink" Target="http://www.city.yamanashi.yamanashi.jp/gover/public/school/mitomi.html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9"/>
  <sheetViews>
    <sheetView showGridLines="0" showRowColHeaders="0" showZeros="0" tabSelected="1" showOutlineSymbols="0" zoomScaleSheetLayoutView="8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3.125" style="0" customWidth="1"/>
    <col min="3" max="3" width="6.375" style="0" customWidth="1"/>
    <col min="4" max="14" width="4.625" style="0" customWidth="1"/>
    <col min="16" max="16" width="11.125" style="0" customWidth="1"/>
    <col min="17" max="17" width="9.00390625" style="0" hidden="1" customWidth="1"/>
    <col min="18" max="18" width="30.125" style="0" hidden="1" customWidth="1"/>
    <col min="19" max="19" width="20.50390625" style="0" hidden="1" customWidth="1"/>
    <col min="20" max="20" width="9.00390625" style="0" hidden="1" customWidth="1"/>
  </cols>
  <sheetData>
    <row r="1" spans="1:11" s="6" customFormat="1" ht="1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5" s="6" customFormat="1" ht="24" customHeight="1">
      <c r="A2" s="175"/>
      <c r="B2" s="193">
        <f>sa1!C3</f>
        <v>2021</v>
      </c>
      <c r="C2" s="363" t="s">
        <v>223</v>
      </c>
      <c r="D2" s="363"/>
      <c r="E2" s="363"/>
      <c r="F2" s="363"/>
      <c r="G2" s="363"/>
      <c r="H2" s="363"/>
      <c r="I2" s="363"/>
      <c r="J2" s="363"/>
      <c r="K2" s="363"/>
      <c r="L2" s="353" t="s">
        <v>209</v>
      </c>
      <c r="M2" s="353"/>
      <c r="N2" s="353"/>
      <c r="O2" s="353"/>
    </row>
    <row r="3" spans="1:11" s="6" customFormat="1" ht="23.25" customHeight="1" thickBot="1">
      <c r="A3" s="174"/>
      <c r="B3" s="174"/>
      <c r="C3" s="174"/>
      <c r="D3" s="174"/>
      <c r="E3" s="174"/>
      <c r="F3" s="174"/>
      <c r="G3" s="176"/>
      <c r="H3" s="176"/>
      <c r="I3" s="176"/>
      <c r="J3" s="176"/>
      <c r="K3" s="174"/>
    </row>
    <row r="4" spans="1:16" s="6" customFormat="1" ht="15.75" customHeight="1">
      <c r="A4" s="174"/>
      <c r="B4" s="184" t="s">
        <v>210</v>
      </c>
      <c r="C4" s="348" t="s">
        <v>216</v>
      </c>
      <c r="D4" s="349"/>
      <c r="E4" s="349"/>
      <c r="F4" s="349"/>
      <c r="G4" s="349"/>
      <c r="H4" s="349"/>
      <c r="I4" s="349"/>
      <c r="J4" s="349"/>
      <c r="K4" s="349"/>
      <c r="L4" s="350"/>
      <c r="M4" s="179" t="s">
        <v>227</v>
      </c>
      <c r="N4" s="179"/>
      <c r="O4" s="179"/>
      <c r="P4" s="179"/>
    </row>
    <row r="5" spans="1:17" s="179" customFormat="1" ht="29.25" customHeight="1" thickBot="1">
      <c r="A5" s="177"/>
      <c r="B5" s="259">
        <v>1</v>
      </c>
      <c r="C5" s="351" t="str">
        <f>IF($B$5&gt;0,VLOOKUP($B$5,sa1!$B$129:$L$130,2),"")</f>
        <v>2021年度山梨県学童水泳競技大会</v>
      </c>
      <c r="D5" s="352"/>
      <c r="E5" s="352"/>
      <c r="F5" s="352"/>
      <c r="G5" s="352"/>
      <c r="H5" s="352"/>
      <c r="I5" s="352"/>
      <c r="J5" s="352"/>
      <c r="K5" s="352"/>
      <c r="L5" s="192">
        <f>IF($B$5&gt;0,VLOOKUP($B$5,sa1!$B$129:$L$131,11),"0")</f>
        <v>500</v>
      </c>
      <c r="M5" s="364" t="s">
        <v>1583</v>
      </c>
      <c r="N5" s="365"/>
      <c r="O5" s="365"/>
      <c r="P5" s="365"/>
      <c r="Q5" s="237"/>
    </row>
    <row r="6" spans="1:17" s="179" customFormat="1" ht="14.25" customHeight="1">
      <c r="A6" s="177"/>
      <c r="B6" s="358"/>
      <c r="C6" s="359"/>
      <c r="D6" s="360" t="s">
        <v>59</v>
      </c>
      <c r="E6" s="361"/>
      <c r="F6" s="362"/>
      <c r="G6" s="360" t="s">
        <v>73</v>
      </c>
      <c r="H6" s="361"/>
      <c r="I6" s="362"/>
      <c r="J6" s="367" t="s">
        <v>38</v>
      </c>
      <c r="K6" s="368"/>
      <c r="L6" s="369"/>
      <c r="M6" s="366"/>
      <c r="N6" s="365"/>
      <c r="O6" s="365"/>
      <c r="P6" s="365"/>
      <c r="Q6" s="237"/>
    </row>
    <row r="7" spans="1:16" s="179" customFormat="1" ht="18.75" customHeight="1">
      <c r="A7" s="177"/>
      <c r="B7" s="301" t="s">
        <v>217</v>
      </c>
      <c r="C7" s="302"/>
      <c r="D7" s="303">
        <f>sa1!$C$38</f>
        <v>0</v>
      </c>
      <c r="E7" s="304"/>
      <c r="F7" s="185" t="s">
        <v>170</v>
      </c>
      <c r="G7" s="303">
        <f>sa1!$C$39</f>
        <v>0</v>
      </c>
      <c r="H7" s="304"/>
      <c r="I7" s="185" t="s">
        <v>170</v>
      </c>
      <c r="J7" s="370">
        <f>sa1!D38</f>
        <v>0</v>
      </c>
      <c r="K7" s="371"/>
      <c r="L7" s="186" t="s">
        <v>170</v>
      </c>
      <c r="M7" s="251"/>
      <c r="N7" s="250"/>
      <c r="O7" s="250"/>
      <c r="P7" s="250"/>
    </row>
    <row r="8" spans="1:12" s="179" customFormat="1" ht="18.75" customHeight="1" thickBot="1">
      <c r="A8" s="177"/>
      <c r="B8" s="354" t="s">
        <v>218</v>
      </c>
      <c r="C8" s="355"/>
      <c r="D8" s="356">
        <f>D7*L5</f>
        <v>0</v>
      </c>
      <c r="E8" s="357"/>
      <c r="F8" s="187" t="s">
        <v>219</v>
      </c>
      <c r="G8" s="356">
        <f>G7*L5</f>
        <v>0</v>
      </c>
      <c r="H8" s="357"/>
      <c r="I8" s="187" t="s">
        <v>219</v>
      </c>
      <c r="J8" s="339">
        <f>J7*L5</f>
        <v>0</v>
      </c>
      <c r="K8" s="340"/>
      <c r="L8" s="188" t="s">
        <v>219</v>
      </c>
    </row>
    <row r="9" spans="1:20" s="179" customFormat="1" ht="15.75" customHeight="1">
      <c r="A9" s="177"/>
      <c r="B9" s="180"/>
      <c r="C9" s="181"/>
      <c r="D9" s="181"/>
      <c r="E9" s="181"/>
      <c r="F9" s="181"/>
      <c r="G9" s="178"/>
      <c r="H9" s="178"/>
      <c r="I9" s="178"/>
      <c r="J9" s="178"/>
      <c r="K9" s="177"/>
      <c r="Q9" s="247" t="s">
        <v>1525</v>
      </c>
      <c r="R9" s="247" t="s">
        <v>1526</v>
      </c>
      <c r="S9" s="247" t="s">
        <v>1527</v>
      </c>
      <c r="T9" s="247" t="s">
        <v>1524</v>
      </c>
    </row>
    <row r="10" spans="2:20" ht="13.5">
      <c r="B10" s="194" t="s">
        <v>196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5"/>
      <c r="Q10" s="191">
        <v>502</v>
      </c>
      <c r="R10" s="191" t="s">
        <v>1489</v>
      </c>
      <c r="S10" s="191" t="s">
        <v>1490</v>
      </c>
      <c r="T10" s="191">
        <v>15502</v>
      </c>
    </row>
    <row r="11" spans="2:20" ht="13.5">
      <c r="B11" s="194" t="s">
        <v>1514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5"/>
      <c r="Q11" s="191">
        <v>503</v>
      </c>
      <c r="R11" s="191" t="s">
        <v>1491</v>
      </c>
      <c r="S11" s="191" t="s">
        <v>1492</v>
      </c>
      <c r="T11" s="191">
        <v>15503</v>
      </c>
    </row>
    <row r="12" spans="2:20" ht="14.25" customHeight="1">
      <c r="B12" s="194" t="s">
        <v>198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5"/>
      <c r="Q12" s="191">
        <v>504</v>
      </c>
      <c r="R12" s="191" t="s">
        <v>1493</v>
      </c>
      <c r="S12" s="191" t="s">
        <v>1494</v>
      </c>
      <c r="T12" s="191">
        <v>15504</v>
      </c>
    </row>
    <row r="13" spans="2:20" ht="13.5">
      <c r="B13" s="194" t="s">
        <v>197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  <c r="Q13" s="191">
        <v>505</v>
      </c>
      <c r="R13" s="191" t="s">
        <v>1495</v>
      </c>
      <c r="S13" s="191" t="s">
        <v>1496</v>
      </c>
      <c r="T13" s="191">
        <v>15505</v>
      </c>
    </row>
    <row r="14" spans="2:20" ht="14.25" thickBot="1"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5"/>
      <c r="Q14" s="191">
        <v>517</v>
      </c>
      <c r="R14" s="191" t="s">
        <v>1508</v>
      </c>
      <c r="S14" s="191" t="s">
        <v>1509</v>
      </c>
      <c r="T14" s="191">
        <v>15517</v>
      </c>
    </row>
    <row r="15" spans="2:20" ht="14.25" customHeight="1">
      <c r="B15" s="334" t="s">
        <v>1607</v>
      </c>
      <c r="C15" s="295" t="s">
        <v>1608</v>
      </c>
      <c r="D15" s="296"/>
      <c r="E15" s="297"/>
      <c r="F15" s="297"/>
      <c r="G15" s="297"/>
      <c r="H15" s="297"/>
      <c r="I15" s="295" t="s">
        <v>1528</v>
      </c>
      <c r="J15" s="296"/>
      <c r="K15" s="297"/>
      <c r="L15" s="297"/>
      <c r="M15" s="297"/>
      <c r="N15" s="297"/>
      <c r="O15" s="298"/>
      <c r="Q15" s="191" t="s">
        <v>1594</v>
      </c>
      <c r="R15" s="191" t="s">
        <v>1595</v>
      </c>
      <c r="S15" s="191" t="s">
        <v>1596</v>
      </c>
      <c r="T15" s="191">
        <v>15000</v>
      </c>
    </row>
    <row r="16" spans="2:20" ht="19.5" customHeight="1" thickBot="1">
      <c r="B16" s="335"/>
      <c r="C16" s="291"/>
      <c r="D16" s="291"/>
      <c r="E16" s="292"/>
      <c r="F16" s="292"/>
      <c r="G16" s="292"/>
      <c r="H16" s="292"/>
      <c r="I16" s="291"/>
      <c r="J16" s="292"/>
      <c r="K16" s="292"/>
      <c r="L16" s="292"/>
      <c r="M16" s="293"/>
      <c r="N16" s="293"/>
      <c r="O16" s="294"/>
      <c r="Q16" s="191">
        <v>506</v>
      </c>
      <c r="R16" s="191" t="s">
        <v>1497</v>
      </c>
      <c r="S16" s="191" t="s">
        <v>1498</v>
      </c>
      <c r="T16" s="191">
        <v>15506</v>
      </c>
    </row>
    <row r="17" spans="2:20" ht="14.25" customHeight="1">
      <c r="B17" s="336" t="s">
        <v>1606</v>
      </c>
      <c r="C17" s="288" t="s">
        <v>192</v>
      </c>
      <c r="D17" s="289"/>
      <c r="E17" s="289"/>
      <c r="F17" s="290"/>
      <c r="G17" s="326" t="s">
        <v>193</v>
      </c>
      <c r="H17" s="327"/>
      <c r="I17" s="328"/>
      <c r="J17" s="288" t="s">
        <v>194</v>
      </c>
      <c r="K17" s="299"/>
      <c r="L17" s="300"/>
      <c r="M17" s="288" t="s">
        <v>195</v>
      </c>
      <c r="N17" s="349"/>
      <c r="O17" s="350"/>
      <c r="P17" s="183"/>
      <c r="Q17" s="191">
        <v>507</v>
      </c>
      <c r="R17" s="191" t="s">
        <v>1499</v>
      </c>
      <c r="S17" s="191" t="s">
        <v>1500</v>
      </c>
      <c r="T17" s="191">
        <v>15507</v>
      </c>
    </row>
    <row r="18" spans="2:20" ht="18.75" customHeight="1">
      <c r="B18" s="337"/>
      <c r="C18" s="309"/>
      <c r="D18" s="310"/>
      <c r="E18" s="310"/>
      <c r="F18" s="311"/>
      <c r="G18" s="312"/>
      <c r="H18" s="313"/>
      <c r="I18" s="314"/>
      <c r="J18" s="312"/>
      <c r="K18" s="313"/>
      <c r="L18" s="314"/>
      <c r="M18" s="375"/>
      <c r="N18" s="376"/>
      <c r="O18" s="377"/>
      <c r="P18" s="246"/>
      <c r="Q18" s="191">
        <v>508</v>
      </c>
      <c r="R18" s="191" t="s">
        <v>1501</v>
      </c>
      <c r="S18" s="191" t="s">
        <v>1502</v>
      </c>
      <c r="T18" s="191">
        <v>15508</v>
      </c>
    </row>
    <row r="19" spans="2:20" ht="18.75" customHeight="1" thickBot="1">
      <c r="B19" s="338"/>
      <c r="C19" s="317"/>
      <c r="D19" s="318"/>
      <c r="E19" s="318"/>
      <c r="F19" s="319"/>
      <c r="G19" s="372"/>
      <c r="H19" s="373"/>
      <c r="I19" s="374"/>
      <c r="J19" s="372"/>
      <c r="K19" s="373"/>
      <c r="L19" s="374"/>
      <c r="M19" s="331"/>
      <c r="N19" s="332"/>
      <c r="O19" s="333"/>
      <c r="P19" s="246"/>
      <c r="Q19" s="191" t="s">
        <v>1597</v>
      </c>
      <c r="R19" s="191" t="s">
        <v>1598</v>
      </c>
      <c r="S19" s="191" t="s">
        <v>1599</v>
      </c>
      <c r="T19" s="191">
        <v>15000</v>
      </c>
    </row>
    <row r="20" spans="1:20" ht="13.5">
      <c r="A20" s="2"/>
      <c r="B20" s="264"/>
      <c r="Q20" s="191">
        <v>511</v>
      </c>
      <c r="R20" s="191" t="s">
        <v>1503</v>
      </c>
      <c r="S20" s="191" t="s">
        <v>1609</v>
      </c>
      <c r="T20" s="191">
        <v>15511</v>
      </c>
    </row>
    <row r="21" spans="1:20" ht="13.5">
      <c r="A21" s="2"/>
      <c r="B21" s="265" t="s">
        <v>1605</v>
      </c>
      <c r="Q21" s="191">
        <v>512</v>
      </c>
      <c r="R21" s="191" t="s">
        <v>1504</v>
      </c>
      <c r="S21" s="191" t="s">
        <v>1505</v>
      </c>
      <c r="T21" s="191">
        <v>15512</v>
      </c>
    </row>
    <row r="22" spans="1:20" ht="13.5">
      <c r="A22" s="2"/>
      <c r="B22" s="265" t="s">
        <v>1604</v>
      </c>
      <c r="Q22" s="191" t="s">
        <v>1610</v>
      </c>
      <c r="R22" s="191" t="s">
        <v>1611</v>
      </c>
      <c r="S22" s="191" t="s">
        <v>1612</v>
      </c>
      <c r="T22" s="191">
        <v>15000</v>
      </c>
    </row>
    <row r="23" spans="1:20" ht="13.5">
      <c r="A23" s="2"/>
      <c r="B23" s="194"/>
      <c r="L23" s="324">
        <f>C18</f>
        <v>0</v>
      </c>
      <c r="M23" s="325"/>
      <c r="N23" s="325"/>
      <c r="O23" s="325"/>
      <c r="Q23" s="191">
        <v>513</v>
      </c>
      <c r="R23" s="191" t="s">
        <v>1506</v>
      </c>
      <c r="S23" s="191" t="s">
        <v>1507</v>
      </c>
      <c r="T23" s="191">
        <v>15513</v>
      </c>
    </row>
    <row r="24" spans="1:20" ht="13.5">
      <c r="A24" s="2"/>
      <c r="B24" s="194" t="s">
        <v>1530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Q24" s="191">
        <v>520</v>
      </c>
      <c r="R24" s="191" t="s">
        <v>1510</v>
      </c>
      <c r="S24" s="191" t="s">
        <v>1511</v>
      </c>
      <c r="T24" s="191">
        <v>15520</v>
      </c>
    </row>
    <row r="25" spans="1:20" ht="13.5">
      <c r="A25" s="2"/>
      <c r="B25" s="2"/>
      <c r="C25" s="2" t="s">
        <v>225</v>
      </c>
      <c r="D25" s="2"/>
      <c r="E25" s="105"/>
      <c r="F25" s="2" t="s">
        <v>168</v>
      </c>
      <c r="G25" s="105"/>
      <c r="H25" s="2" t="s">
        <v>169</v>
      </c>
      <c r="I25" s="2" t="s">
        <v>226</v>
      </c>
      <c r="J25" s="2"/>
      <c r="K25" s="329"/>
      <c r="L25" s="330"/>
      <c r="M25" s="330"/>
      <c r="N25" s="330"/>
      <c r="O25" s="2" t="s">
        <v>171</v>
      </c>
      <c r="Q25" s="191" t="s">
        <v>1600</v>
      </c>
      <c r="R25" s="191" t="s">
        <v>1601</v>
      </c>
      <c r="S25" s="191" t="s">
        <v>1602</v>
      </c>
      <c r="T25" s="191">
        <v>15000</v>
      </c>
    </row>
    <row r="26" spans="1:20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Q26" s="191">
        <v>514</v>
      </c>
      <c r="R26" s="191" t="s">
        <v>1586</v>
      </c>
      <c r="S26" s="191" t="s">
        <v>1587</v>
      </c>
      <c r="T26" s="191">
        <v>15514</v>
      </c>
    </row>
    <row r="27" spans="1:20" ht="13.5">
      <c r="A27" s="2"/>
      <c r="B27" s="200"/>
      <c r="C27" s="200"/>
      <c r="D27" s="200"/>
      <c r="E27" s="201"/>
      <c r="F27" s="201"/>
      <c r="G27" s="201"/>
      <c r="H27" s="201"/>
      <c r="I27" s="201"/>
      <c r="J27" s="201"/>
      <c r="K27" s="6"/>
      <c r="L27" s="24"/>
      <c r="O27" s="121"/>
      <c r="P27" s="121"/>
      <c r="Q27" s="191">
        <v>801</v>
      </c>
      <c r="R27" s="269" t="s">
        <v>1584</v>
      </c>
      <c r="S27" s="191" t="s">
        <v>1585</v>
      </c>
      <c r="T27" s="191">
        <v>15801</v>
      </c>
    </row>
    <row r="28" spans="2:20" ht="13.5">
      <c r="B28" s="343" t="s">
        <v>59</v>
      </c>
      <c r="C28" s="315" t="str">
        <f>sa1!C20</f>
        <v>ｸﾗｽ</v>
      </c>
      <c r="D28" s="315" t="str">
        <f>sa1!D20</f>
        <v>種別</v>
      </c>
      <c r="E28" s="320" t="s">
        <v>65</v>
      </c>
      <c r="F28" s="322" t="s">
        <v>69</v>
      </c>
      <c r="G28" s="323"/>
      <c r="H28" s="307" t="s">
        <v>71</v>
      </c>
      <c r="I28" s="308"/>
      <c r="J28" s="322" t="s">
        <v>70</v>
      </c>
      <c r="K28" s="323"/>
      <c r="L28" s="322" t="s">
        <v>111</v>
      </c>
      <c r="M28" s="323"/>
      <c r="N28" s="55" t="s">
        <v>110</v>
      </c>
      <c r="O28" s="238" t="s">
        <v>72</v>
      </c>
      <c r="P28" s="238" t="s">
        <v>80</v>
      </c>
      <c r="Q28" s="191">
        <v>807</v>
      </c>
      <c r="R28" s="191" t="s">
        <v>1512</v>
      </c>
      <c r="S28" s="191" t="s">
        <v>1513</v>
      </c>
      <c r="T28" s="191">
        <v>15807</v>
      </c>
    </row>
    <row r="29" spans="2:20" ht="13.5" customHeight="1">
      <c r="B29" s="344"/>
      <c r="C29" s="316"/>
      <c r="D29" s="316"/>
      <c r="E29" s="321"/>
      <c r="F29" s="25">
        <v>50</v>
      </c>
      <c r="G29" s="25">
        <v>100</v>
      </c>
      <c r="H29" s="25">
        <v>50</v>
      </c>
      <c r="I29" s="25">
        <v>100</v>
      </c>
      <c r="J29" s="25">
        <v>50</v>
      </c>
      <c r="K29" s="25">
        <v>100</v>
      </c>
      <c r="L29" s="25">
        <v>50</v>
      </c>
      <c r="M29" s="25">
        <v>100</v>
      </c>
      <c r="N29" s="167">
        <v>200</v>
      </c>
      <c r="O29" s="238">
        <v>200</v>
      </c>
      <c r="P29" s="238">
        <v>200</v>
      </c>
      <c r="Q29" s="191" t="s">
        <v>1589</v>
      </c>
      <c r="R29" s="191" t="s">
        <v>1517</v>
      </c>
      <c r="S29" s="191" t="s">
        <v>1520</v>
      </c>
      <c r="T29" s="191">
        <v>15000</v>
      </c>
    </row>
    <row r="30" spans="2:20" ht="13.5">
      <c r="B30" s="344"/>
      <c r="C30" s="199">
        <f>sa1!C22</f>
        <v>1</v>
      </c>
      <c r="D30" s="199" t="str">
        <f>sa1!D22</f>
        <v>A</v>
      </c>
      <c r="E30" s="205">
        <f>SUM(F30:P30)</f>
        <v>0</v>
      </c>
      <c r="F30" s="206">
        <f>sa1!$C$44</f>
        <v>0</v>
      </c>
      <c r="G30" s="207"/>
      <c r="H30" s="206">
        <f>sa1!$C$46</f>
        <v>0</v>
      </c>
      <c r="I30" s="207"/>
      <c r="J30" s="206">
        <f>sa1!$C$48</f>
        <v>0</v>
      </c>
      <c r="K30" s="207"/>
      <c r="L30" s="206">
        <f>sa1!$C$50</f>
        <v>0</v>
      </c>
      <c r="M30" s="207"/>
      <c r="N30" s="242"/>
      <c r="O30" s="239"/>
      <c r="P30" s="239"/>
      <c r="Q30" s="191" t="s">
        <v>1590</v>
      </c>
      <c r="R30" s="191" t="s">
        <v>1518</v>
      </c>
      <c r="S30" s="191" t="s">
        <v>1521</v>
      </c>
      <c r="T30" s="191">
        <v>15000</v>
      </c>
    </row>
    <row r="31" spans="2:20" ht="13.5">
      <c r="B31" s="344"/>
      <c r="C31" s="199">
        <f>sa1!C23</f>
        <v>2</v>
      </c>
      <c r="D31" s="199" t="str">
        <f>sa1!D23</f>
        <v>B</v>
      </c>
      <c r="E31" s="208">
        <f>SUM(F31:P31)</f>
        <v>0</v>
      </c>
      <c r="F31" s="209">
        <f>sa1!$C$52</f>
        <v>0</v>
      </c>
      <c r="G31" s="210"/>
      <c r="H31" s="209">
        <f>sa1!$C$54</f>
        <v>0</v>
      </c>
      <c r="I31" s="210"/>
      <c r="J31" s="209">
        <f>sa1!$C$56</f>
        <v>0</v>
      </c>
      <c r="K31" s="210"/>
      <c r="L31" s="209">
        <f>sa1!$C$58</f>
        <v>0</v>
      </c>
      <c r="M31" s="210"/>
      <c r="N31" s="243"/>
      <c r="O31" s="239"/>
      <c r="P31" s="239"/>
      <c r="Q31" s="191" t="s">
        <v>1591</v>
      </c>
      <c r="R31" s="191" t="s">
        <v>1519</v>
      </c>
      <c r="S31" s="191" t="s">
        <v>1522</v>
      </c>
      <c r="T31" s="191">
        <v>15000</v>
      </c>
    </row>
    <row r="32" spans="2:20" ht="13.5">
      <c r="B32" s="344"/>
      <c r="C32" s="199">
        <f>sa1!C24</f>
        <v>3</v>
      </c>
      <c r="D32" s="199" t="str">
        <f>sa1!D24</f>
        <v>C</v>
      </c>
      <c r="E32" s="208">
        <f>SUM(F32:P32)</f>
        <v>0</v>
      </c>
      <c r="F32" s="209">
        <f>sa1!$C$60</f>
        <v>0</v>
      </c>
      <c r="G32" s="209">
        <f>sa1!$C$62</f>
        <v>0</v>
      </c>
      <c r="H32" s="209">
        <f>sa1!$C$64</f>
        <v>0</v>
      </c>
      <c r="I32" s="209">
        <f>sa1!$C$66</f>
        <v>0</v>
      </c>
      <c r="J32" s="209">
        <f>sa1!$C$68</f>
        <v>0</v>
      </c>
      <c r="K32" s="209">
        <f>sa1!$C$70</f>
        <v>0</v>
      </c>
      <c r="L32" s="209">
        <f>sa1!$C$72</f>
        <v>0</v>
      </c>
      <c r="M32" s="209">
        <f>sa1!$C$74</f>
        <v>0</v>
      </c>
      <c r="N32" s="244">
        <f>sa1!$C$76</f>
        <v>0</v>
      </c>
      <c r="O32" s="239"/>
      <c r="P32" s="239"/>
      <c r="Q32" s="191" t="s">
        <v>1592</v>
      </c>
      <c r="R32" s="191" t="s">
        <v>1515</v>
      </c>
      <c r="S32" s="191" t="s">
        <v>1523</v>
      </c>
      <c r="T32" s="191">
        <v>15000</v>
      </c>
    </row>
    <row r="33" spans="2:20" ht="13.5">
      <c r="B33" s="344"/>
      <c r="C33" s="199">
        <f>sa1!C25</f>
        <v>4</v>
      </c>
      <c r="D33" s="199" t="str">
        <f>sa1!D25</f>
        <v>D</v>
      </c>
      <c r="E33" s="212"/>
      <c r="F33" s="211"/>
      <c r="G33" s="211"/>
      <c r="H33" s="211"/>
      <c r="I33" s="211"/>
      <c r="J33" s="211"/>
      <c r="K33" s="211"/>
      <c r="L33" s="211"/>
      <c r="M33" s="211"/>
      <c r="N33" s="243"/>
      <c r="O33" s="240">
        <v>0</v>
      </c>
      <c r="P33" s="240">
        <v>0</v>
      </c>
      <c r="Q33" s="191" t="s">
        <v>1593</v>
      </c>
      <c r="R33" s="191" t="s">
        <v>1516</v>
      </c>
      <c r="S33" s="191" t="s">
        <v>1603</v>
      </c>
      <c r="T33" s="191">
        <v>15000</v>
      </c>
    </row>
    <row r="34" spans="2:20" ht="13.5">
      <c r="B34" s="345"/>
      <c r="C34" s="322" t="s">
        <v>38</v>
      </c>
      <c r="D34" s="347"/>
      <c r="E34" s="213">
        <f aca="true" t="shared" si="0" ref="E34:N34">SUM(E30:E33)</f>
        <v>0</v>
      </c>
      <c r="F34" s="214">
        <f t="shared" si="0"/>
        <v>0</v>
      </c>
      <c r="G34" s="214">
        <f t="shared" si="0"/>
        <v>0</v>
      </c>
      <c r="H34" s="214">
        <f t="shared" si="0"/>
        <v>0</v>
      </c>
      <c r="I34" s="214">
        <f t="shared" si="0"/>
        <v>0</v>
      </c>
      <c r="J34" s="214">
        <f t="shared" si="0"/>
        <v>0</v>
      </c>
      <c r="K34" s="214">
        <f t="shared" si="0"/>
        <v>0</v>
      </c>
      <c r="L34" s="214">
        <f t="shared" si="0"/>
        <v>0</v>
      </c>
      <c r="M34" s="214">
        <f t="shared" si="0"/>
        <v>0</v>
      </c>
      <c r="N34" s="245">
        <f t="shared" si="0"/>
        <v>0</v>
      </c>
      <c r="O34" s="240">
        <v>0</v>
      </c>
      <c r="P34" s="240">
        <v>0</v>
      </c>
      <c r="Q34" s="191" t="s">
        <v>1610</v>
      </c>
      <c r="R34" s="191" t="s">
        <v>1616</v>
      </c>
      <c r="S34" s="191" t="s">
        <v>1617</v>
      </c>
      <c r="T34" s="191">
        <v>15000</v>
      </c>
    </row>
    <row r="35" spans="2:20" ht="13.5">
      <c r="B35" s="66"/>
      <c r="C35" s="2"/>
      <c r="D35" s="2"/>
      <c r="E35" s="66"/>
      <c r="F35" s="66"/>
      <c r="O35" s="241"/>
      <c r="P35" s="241"/>
      <c r="Q35" s="236" t="str">
        <f aca="true" t="shared" si="1" ref="Q35:Q66">MID(T35,3,3)</f>
        <v>C01</v>
      </c>
      <c r="R35" s="236" t="s">
        <v>1152</v>
      </c>
      <c r="S35" s="236" t="s">
        <v>1318</v>
      </c>
      <c r="T35" s="236" t="s">
        <v>1127</v>
      </c>
    </row>
    <row r="36" spans="2:20" ht="13.5">
      <c r="B36" s="200"/>
      <c r="C36" s="200"/>
      <c r="D36" s="200"/>
      <c r="E36" s="201"/>
      <c r="F36" s="201"/>
      <c r="G36" s="201"/>
      <c r="H36" s="201"/>
      <c r="I36" s="201"/>
      <c r="J36" s="201"/>
      <c r="K36" s="6"/>
      <c r="L36" s="24"/>
      <c r="O36" s="241"/>
      <c r="P36" s="241"/>
      <c r="Q36" s="236" t="str">
        <f t="shared" si="1"/>
        <v>C02</v>
      </c>
      <c r="R36" s="236" t="s">
        <v>1153</v>
      </c>
      <c r="S36" s="236" t="s">
        <v>1319</v>
      </c>
      <c r="T36" s="236" t="s">
        <v>1128</v>
      </c>
    </row>
    <row r="37" spans="2:20" ht="13.5">
      <c r="B37" s="341" t="s">
        <v>73</v>
      </c>
      <c r="C37" s="315" t="str">
        <f>sa1!C29</f>
        <v>ｸﾗｽ</v>
      </c>
      <c r="D37" s="315" t="str">
        <f>sa1!D29</f>
        <v>種別</v>
      </c>
      <c r="E37" s="283" t="s">
        <v>65</v>
      </c>
      <c r="F37" s="281" t="s">
        <v>69</v>
      </c>
      <c r="G37" s="281"/>
      <c r="H37" s="346" t="s">
        <v>71</v>
      </c>
      <c r="I37" s="346"/>
      <c r="J37" s="281" t="s">
        <v>70</v>
      </c>
      <c r="K37" s="281"/>
      <c r="L37" s="281" t="s">
        <v>111</v>
      </c>
      <c r="M37" s="281"/>
      <c r="N37" s="55" t="s">
        <v>110</v>
      </c>
      <c r="O37" s="238" t="s">
        <v>72</v>
      </c>
      <c r="P37" s="238" t="s">
        <v>80</v>
      </c>
      <c r="Q37" s="236" t="str">
        <f t="shared" si="1"/>
        <v>C03</v>
      </c>
      <c r="R37" s="236" t="s">
        <v>1154</v>
      </c>
      <c r="S37" s="236" t="s">
        <v>1320</v>
      </c>
      <c r="T37" s="236" t="s">
        <v>1129</v>
      </c>
    </row>
    <row r="38" spans="2:20" ht="13.5">
      <c r="B38" s="342"/>
      <c r="C38" s="316"/>
      <c r="D38" s="316"/>
      <c r="E38" s="283"/>
      <c r="F38" s="25">
        <v>50</v>
      </c>
      <c r="G38" s="25">
        <v>100</v>
      </c>
      <c r="H38" s="25">
        <v>50</v>
      </c>
      <c r="I38" s="25">
        <v>100</v>
      </c>
      <c r="J38" s="25">
        <v>50</v>
      </c>
      <c r="K38" s="25">
        <v>100</v>
      </c>
      <c r="L38" s="25">
        <v>50</v>
      </c>
      <c r="M38" s="25">
        <v>100</v>
      </c>
      <c r="N38" s="167">
        <v>200</v>
      </c>
      <c r="O38" s="238">
        <v>200</v>
      </c>
      <c r="P38" s="238">
        <v>200</v>
      </c>
      <c r="Q38" s="236" t="str">
        <f t="shared" si="1"/>
        <v>C04</v>
      </c>
      <c r="R38" s="236" t="s">
        <v>1155</v>
      </c>
      <c r="S38" s="248" t="s">
        <v>1321</v>
      </c>
      <c r="T38" s="236" t="s">
        <v>1130</v>
      </c>
    </row>
    <row r="39" spans="2:20" ht="13.5">
      <c r="B39" s="342"/>
      <c r="C39" s="199">
        <f>sa1!C31</f>
        <v>1</v>
      </c>
      <c r="D39" s="199" t="str">
        <f>sa1!D31</f>
        <v>A</v>
      </c>
      <c r="E39" s="205">
        <f>SUM(F39:P39)</f>
        <v>0</v>
      </c>
      <c r="F39" s="206">
        <f>sa1!$C$78</f>
        <v>0</v>
      </c>
      <c r="G39" s="207"/>
      <c r="H39" s="206">
        <f>sa1!$C$80</f>
        <v>0</v>
      </c>
      <c r="I39" s="207"/>
      <c r="J39" s="206">
        <f>sa1!$C$82</f>
        <v>0</v>
      </c>
      <c r="K39" s="207"/>
      <c r="L39" s="206">
        <f>sa1!$C$84</f>
        <v>0</v>
      </c>
      <c r="M39" s="207"/>
      <c r="N39" s="242"/>
      <c r="O39" s="239"/>
      <c r="P39" s="239"/>
      <c r="Q39" s="236" t="str">
        <f t="shared" si="1"/>
        <v>C05</v>
      </c>
      <c r="R39" s="236" t="s">
        <v>1156</v>
      </c>
      <c r="S39" s="236" t="s">
        <v>1322</v>
      </c>
      <c r="T39" s="236" t="s">
        <v>1131</v>
      </c>
    </row>
    <row r="40" spans="2:20" ht="13.5">
      <c r="B40" s="342"/>
      <c r="C40" s="199">
        <f>sa1!C32</f>
        <v>2</v>
      </c>
      <c r="D40" s="199" t="str">
        <f>sa1!D32</f>
        <v>B</v>
      </c>
      <c r="E40" s="208">
        <f>SUM(F40:P40)</f>
        <v>0</v>
      </c>
      <c r="F40" s="209">
        <f>sa1!$C$86</f>
        <v>0</v>
      </c>
      <c r="G40" s="210"/>
      <c r="H40" s="209">
        <f>sa1!$C$88</f>
        <v>0</v>
      </c>
      <c r="I40" s="210"/>
      <c r="J40" s="209">
        <f>sa1!$C$90</f>
        <v>0</v>
      </c>
      <c r="K40" s="210"/>
      <c r="L40" s="209">
        <f>sa1!$C$92</f>
        <v>0</v>
      </c>
      <c r="M40" s="210"/>
      <c r="N40" s="243"/>
      <c r="O40" s="239"/>
      <c r="P40" s="239"/>
      <c r="Q40" s="236" t="str">
        <f t="shared" si="1"/>
        <v>C06</v>
      </c>
      <c r="R40" s="236" t="s">
        <v>1157</v>
      </c>
      <c r="S40" s="236" t="s">
        <v>1323</v>
      </c>
      <c r="T40" s="236" t="s">
        <v>1132</v>
      </c>
    </row>
    <row r="41" spans="2:20" ht="13.5">
      <c r="B41" s="342"/>
      <c r="C41" s="199">
        <f>sa1!C33</f>
        <v>3</v>
      </c>
      <c r="D41" s="199" t="str">
        <f>sa1!D33</f>
        <v>C</v>
      </c>
      <c r="E41" s="208">
        <f>SUM(F41:P41)</f>
        <v>0</v>
      </c>
      <c r="F41" s="209">
        <f>sa1!$C$94</f>
        <v>0</v>
      </c>
      <c r="G41" s="209">
        <f>sa1!$C$96</f>
        <v>0</v>
      </c>
      <c r="H41" s="209">
        <f>sa1!$C$98</f>
        <v>0</v>
      </c>
      <c r="I41" s="209">
        <f>sa1!$C$100</f>
        <v>0</v>
      </c>
      <c r="J41" s="209">
        <f>sa1!$C$102</f>
        <v>0</v>
      </c>
      <c r="K41" s="209">
        <f>sa1!$C$104</f>
        <v>0</v>
      </c>
      <c r="L41" s="209">
        <f>sa1!$C$106</f>
        <v>0</v>
      </c>
      <c r="M41" s="209">
        <f>sa1!$C$108</f>
        <v>0</v>
      </c>
      <c r="N41" s="244">
        <f>sa1!$C$110</f>
        <v>0</v>
      </c>
      <c r="O41" s="239"/>
      <c r="P41" s="239"/>
      <c r="Q41" s="236" t="str">
        <f t="shared" si="1"/>
        <v>C07</v>
      </c>
      <c r="R41" s="236" t="s">
        <v>1158</v>
      </c>
      <c r="S41" s="236" t="s">
        <v>1324</v>
      </c>
      <c r="T41" s="236" t="s">
        <v>1133</v>
      </c>
    </row>
    <row r="42" spans="2:20" ht="13.5">
      <c r="B42" s="342"/>
      <c r="C42" s="199">
        <f>sa1!C34</f>
        <v>4</v>
      </c>
      <c r="D42" s="199" t="str">
        <f>sa1!D34</f>
        <v>D</v>
      </c>
      <c r="E42" s="212"/>
      <c r="F42" s="211"/>
      <c r="G42" s="211"/>
      <c r="H42" s="211"/>
      <c r="I42" s="211"/>
      <c r="J42" s="211"/>
      <c r="K42" s="211"/>
      <c r="L42" s="211"/>
      <c r="M42" s="211"/>
      <c r="N42" s="243"/>
      <c r="O42" s="240">
        <v>0</v>
      </c>
      <c r="P42" s="240">
        <v>0</v>
      </c>
      <c r="Q42" s="236" t="str">
        <f t="shared" si="1"/>
        <v>C08</v>
      </c>
      <c r="R42" s="236" t="s">
        <v>1159</v>
      </c>
      <c r="S42" s="236" t="s">
        <v>1325</v>
      </c>
      <c r="T42" s="236" t="s">
        <v>1134</v>
      </c>
    </row>
    <row r="43" spans="2:20" ht="13.5">
      <c r="B43" s="342"/>
      <c r="C43" s="281" t="s">
        <v>38</v>
      </c>
      <c r="D43" s="282"/>
      <c r="E43" s="213">
        <f aca="true" t="shared" si="2" ref="E43:N43">SUM(E39:E42)</f>
        <v>0</v>
      </c>
      <c r="F43" s="214">
        <f t="shared" si="2"/>
        <v>0</v>
      </c>
      <c r="G43" s="214">
        <f t="shared" si="2"/>
        <v>0</v>
      </c>
      <c r="H43" s="214">
        <f t="shared" si="2"/>
        <v>0</v>
      </c>
      <c r="I43" s="214">
        <f t="shared" si="2"/>
        <v>0</v>
      </c>
      <c r="J43" s="214">
        <f t="shared" si="2"/>
        <v>0</v>
      </c>
      <c r="K43" s="214">
        <f t="shared" si="2"/>
        <v>0</v>
      </c>
      <c r="L43" s="214">
        <f t="shared" si="2"/>
        <v>0</v>
      </c>
      <c r="M43" s="214">
        <f t="shared" si="2"/>
        <v>0</v>
      </c>
      <c r="N43" s="245">
        <f t="shared" si="2"/>
        <v>0</v>
      </c>
      <c r="O43" s="240">
        <v>0</v>
      </c>
      <c r="P43" s="240">
        <v>0</v>
      </c>
      <c r="Q43" s="236" t="str">
        <f t="shared" si="1"/>
        <v>C09</v>
      </c>
      <c r="R43" s="236" t="s">
        <v>1160</v>
      </c>
      <c r="S43" s="236" t="s">
        <v>1326</v>
      </c>
      <c r="T43" s="236" t="s">
        <v>1135</v>
      </c>
    </row>
    <row r="44" spans="2:20" ht="13.5">
      <c r="B44" s="66"/>
      <c r="C44" s="2"/>
      <c r="D44" s="2"/>
      <c r="E44" s="66"/>
      <c r="F44" s="66"/>
      <c r="O44" s="121"/>
      <c r="P44" s="121"/>
      <c r="Q44" s="236" t="str">
        <f t="shared" si="1"/>
        <v>C10</v>
      </c>
      <c r="R44" s="236" t="s">
        <v>1161</v>
      </c>
      <c r="S44" s="236" t="s">
        <v>1327</v>
      </c>
      <c r="T44" s="236" t="s">
        <v>1136</v>
      </c>
    </row>
    <row r="45" spans="2:20" ht="13.5">
      <c r="B45" s="67" t="s">
        <v>149</v>
      </c>
      <c r="C45" s="284" t="s">
        <v>81</v>
      </c>
      <c r="D45" s="285"/>
      <c r="E45" s="286" t="s">
        <v>161</v>
      </c>
      <c r="F45" s="287"/>
      <c r="J45" s="121"/>
      <c r="K45" s="121"/>
      <c r="Q45" s="236" t="str">
        <f t="shared" si="1"/>
        <v>C11</v>
      </c>
      <c r="R45" s="236" t="s">
        <v>1162</v>
      </c>
      <c r="S45" s="236" t="s">
        <v>1343</v>
      </c>
      <c r="T45" s="236" t="s">
        <v>1137</v>
      </c>
    </row>
    <row r="46" spans="2:20" ht="13.5">
      <c r="B46" s="73" t="s">
        <v>82</v>
      </c>
      <c r="C46" s="74">
        <f>E34</f>
        <v>0</v>
      </c>
      <c r="D46" s="305">
        <f>C46+C47</f>
        <v>0</v>
      </c>
      <c r="E46" s="74">
        <f>SUM(F34:N34)</f>
        <v>0</v>
      </c>
      <c r="F46" s="305">
        <f>E46+E47</f>
        <v>0</v>
      </c>
      <c r="J46" s="121"/>
      <c r="K46" s="121"/>
      <c r="Q46" s="236" t="str">
        <f t="shared" si="1"/>
        <v>C12</v>
      </c>
      <c r="R46" s="236" t="s">
        <v>1163</v>
      </c>
      <c r="S46" s="236" t="s">
        <v>1328</v>
      </c>
      <c r="T46" s="236" t="s">
        <v>229</v>
      </c>
    </row>
    <row r="47" spans="2:20" ht="13.5">
      <c r="B47" s="70" t="s">
        <v>83</v>
      </c>
      <c r="C47" s="75">
        <f>E43</f>
        <v>0</v>
      </c>
      <c r="D47" s="306"/>
      <c r="E47" s="75">
        <f>SUM(F43:N43)</f>
        <v>0</v>
      </c>
      <c r="F47" s="306"/>
      <c r="J47" s="121"/>
      <c r="K47" s="121"/>
      <c r="Q47" s="236" t="str">
        <f t="shared" si="1"/>
        <v>C13</v>
      </c>
      <c r="R47" s="236" t="s">
        <v>1164</v>
      </c>
      <c r="S47" s="236" t="s">
        <v>1329</v>
      </c>
      <c r="T47" s="236" t="s">
        <v>231</v>
      </c>
    </row>
    <row r="48" spans="2:20" ht="13.5">
      <c r="B48" s="123"/>
      <c r="C48" s="126"/>
      <c r="D48" s="126"/>
      <c r="E48" s="123"/>
      <c r="F48" s="123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236" t="str">
        <f t="shared" si="1"/>
        <v>C14</v>
      </c>
      <c r="R48" s="236" t="s">
        <v>1165</v>
      </c>
      <c r="S48" s="236" t="s">
        <v>1330</v>
      </c>
      <c r="T48" s="236" t="s">
        <v>233</v>
      </c>
    </row>
    <row r="49" spans="17:20" ht="13.5">
      <c r="Q49" s="236" t="str">
        <f t="shared" si="1"/>
        <v>C15</v>
      </c>
      <c r="R49" s="236" t="s">
        <v>1166</v>
      </c>
      <c r="S49" s="236" t="s">
        <v>1331</v>
      </c>
      <c r="T49" s="236" t="s">
        <v>235</v>
      </c>
    </row>
    <row r="50" spans="17:20" ht="13.5">
      <c r="Q50" s="236" t="str">
        <f t="shared" si="1"/>
        <v>C16</v>
      </c>
      <c r="R50" s="236" t="s">
        <v>1167</v>
      </c>
      <c r="S50" s="236" t="s">
        <v>1332</v>
      </c>
      <c r="T50" s="236" t="s">
        <v>237</v>
      </c>
    </row>
    <row r="51" spans="17:20" ht="13.5">
      <c r="Q51" s="236" t="str">
        <f t="shared" si="1"/>
        <v>C17</v>
      </c>
      <c r="R51" s="236" t="s">
        <v>1168</v>
      </c>
      <c r="S51" s="248" t="s">
        <v>1333</v>
      </c>
      <c r="T51" s="236" t="s">
        <v>239</v>
      </c>
    </row>
    <row r="52" spans="17:20" ht="13.5">
      <c r="Q52" s="236" t="str">
        <f t="shared" si="1"/>
        <v>C18</v>
      </c>
      <c r="R52" s="236" t="s">
        <v>1169</v>
      </c>
      <c r="S52" s="236" t="s">
        <v>1334</v>
      </c>
      <c r="T52" s="236" t="s">
        <v>241</v>
      </c>
    </row>
    <row r="53" spans="17:20" ht="13.5">
      <c r="Q53" s="236" t="str">
        <f t="shared" si="1"/>
        <v>C19</v>
      </c>
      <c r="R53" s="236" t="s">
        <v>1170</v>
      </c>
      <c r="S53" s="236" t="s">
        <v>1335</v>
      </c>
      <c r="T53" s="236" t="s">
        <v>243</v>
      </c>
    </row>
    <row r="54" spans="17:20" ht="13.5">
      <c r="Q54" s="236" t="str">
        <f t="shared" si="1"/>
        <v>C20</v>
      </c>
      <c r="R54" s="236" t="s">
        <v>1171</v>
      </c>
      <c r="S54" s="236" t="s">
        <v>1336</v>
      </c>
      <c r="T54" s="236" t="s">
        <v>245</v>
      </c>
    </row>
    <row r="55" spans="17:20" ht="13.5">
      <c r="Q55" s="236" t="str">
        <f t="shared" si="1"/>
        <v>C21</v>
      </c>
      <c r="R55" s="236" t="s">
        <v>1172</v>
      </c>
      <c r="S55" s="236" t="s">
        <v>1337</v>
      </c>
      <c r="T55" s="236" t="s">
        <v>247</v>
      </c>
    </row>
    <row r="56" spans="17:20" ht="13.5">
      <c r="Q56" s="236" t="str">
        <f t="shared" si="1"/>
        <v>C22</v>
      </c>
      <c r="R56" s="236" t="s">
        <v>1173</v>
      </c>
      <c r="S56" s="236" t="s">
        <v>1338</v>
      </c>
      <c r="T56" s="236" t="s">
        <v>249</v>
      </c>
    </row>
    <row r="57" spans="17:20" ht="13.5">
      <c r="Q57" s="236" t="str">
        <f t="shared" si="1"/>
        <v>C23</v>
      </c>
      <c r="R57" s="236" t="s">
        <v>1151</v>
      </c>
      <c r="S57" s="236" t="s">
        <v>1317</v>
      </c>
      <c r="T57" s="236" t="s">
        <v>251</v>
      </c>
    </row>
    <row r="58" spans="17:20" ht="13.5">
      <c r="Q58" s="236" t="str">
        <f t="shared" si="1"/>
        <v>C24</v>
      </c>
      <c r="R58" s="236" t="s">
        <v>1174</v>
      </c>
      <c r="S58" s="236" t="s">
        <v>1339</v>
      </c>
      <c r="T58" s="236" t="s">
        <v>253</v>
      </c>
    </row>
    <row r="59" spans="17:20" ht="13.5">
      <c r="Q59" s="236" t="str">
        <f t="shared" si="1"/>
        <v>C25</v>
      </c>
      <c r="R59" s="236" t="s">
        <v>1175</v>
      </c>
      <c r="S59" s="236" t="s">
        <v>1340</v>
      </c>
      <c r="T59" s="236" t="s">
        <v>255</v>
      </c>
    </row>
    <row r="60" spans="17:20" ht="13.5">
      <c r="Q60" s="236" t="str">
        <f t="shared" si="1"/>
        <v>C26</v>
      </c>
      <c r="R60" s="236" t="s">
        <v>1150</v>
      </c>
      <c r="S60" s="236" t="s">
        <v>1341</v>
      </c>
      <c r="T60" s="236" t="s">
        <v>257</v>
      </c>
    </row>
    <row r="61" spans="17:20" ht="13.5">
      <c r="Q61" s="236" t="str">
        <f t="shared" si="1"/>
        <v>C27</v>
      </c>
      <c r="R61" s="236" t="s">
        <v>1315</v>
      </c>
      <c r="S61" s="236" t="s">
        <v>1342</v>
      </c>
      <c r="T61" s="236" t="s">
        <v>259</v>
      </c>
    </row>
    <row r="62" spans="17:20" ht="13.5">
      <c r="Q62" s="236" t="str">
        <f t="shared" si="1"/>
        <v>C28</v>
      </c>
      <c r="R62" s="236" t="s">
        <v>1552</v>
      </c>
      <c r="S62" s="263" t="s">
        <v>1553</v>
      </c>
      <c r="T62" s="236" t="s">
        <v>261</v>
      </c>
    </row>
    <row r="63" spans="17:20" ht="13.5">
      <c r="Q63" s="236" t="str">
        <f t="shared" si="1"/>
        <v>C29</v>
      </c>
      <c r="R63" s="236" t="s">
        <v>1176</v>
      </c>
      <c r="S63" s="236" t="s">
        <v>1344</v>
      </c>
      <c r="T63" s="236" t="s">
        <v>263</v>
      </c>
    </row>
    <row r="64" spans="17:20" ht="13.5">
      <c r="Q64" s="236" t="str">
        <f t="shared" si="1"/>
        <v>C30</v>
      </c>
      <c r="R64" s="236" t="s">
        <v>1177</v>
      </c>
      <c r="S64" s="236" t="s">
        <v>1345</v>
      </c>
      <c r="T64" s="236" t="s">
        <v>265</v>
      </c>
    </row>
    <row r="65" spans="17:20" ht="13.5">
      <c r="Q65" s="236" t="str">
        <f t="shared" si="1"/>
        <v>C31</v>
      </c>
      <c r="R65" s="236" t="s">
        <v>1178</v>
      </c>
      <c r="S65" s="236" t="s">
        <v>1346</v>
      </c>
      <c r="T65" s="236" t="s">
        <v>267</v>
      </c>
    </row>
    <row r="66" spans="17:20" ht="13.5">
      <c r="Q66" s="236" t="str">
        <f t="shared" si="1"/>
        <v>C32</v>
      </c>
      <c r="R66" s="236" t="s">
        <v>1179</v>
      </c>
      <c r="S66" s="236" t="s">
        <v>1347</v>
      </c>
      <c r="T66" s="236" t="s">
        <v>269</v>
      </c>
    </row>
    <row r="67" spans="17:20" ht="13.5">
      <c r="Q67" s="236" t="str">
        <f aca="true" t="shared" si="3" ref="Q67:Q94">MID(T67,3,3)</f>
        <v>C33</v>
      </c>
      <c r="R67" s="236" t="s">
        <v>1180</v>
      </c>
      <c r="S67" s="236" t="s">
        <v>1348</v>
      </c>
      <c r="T67" s="236" t="s">
        <v>271</v>
      </c>
    </row>
    <row r="68" spans="17:20" ht="13.5">
      <c r="Q68" s="236" t="str">
        <f t="shared" si="3"/>
        <v>C34</v>
      </c>
      <c r="R68" s="236" t="s">
        <v>1181</v>
      </c>
      <c r="S68" s="236" t="s">
        <v>1349</v>
      </c>
      <c r="T68" s="236" t="s">
        <v>273</v>
      </c>
    </row>
    <row r="69" spans="17:20" ht="13.5">
      <c r="Q69" s="236" t="str">
        <f t="shared" si="3"/>
        <v>C35</v>
      </c>
      <c r="R69" s="236" t="s">
        <v>1182</v>
      </c>
      <c r="S69" s="236" t="s">
        <v>1350</v>
      </c>
      <c r="T69" s="236" t="s">
        <v>275</v>
      </c>
    </row>
    <row r="70" spans="17:20" ht="13.5">
      <c r="Q70" s="236" t="str">
        <f t="shared" si="3"/>
        <v>C36</v>
      </c>
      <c r="R70" s="236" t="s">
        <v>1183</v>
      </c>
      <c r="S70" s="236" t="s">
        <v>1351</v>
      </c>
      <c r="T70" s="236" t="s">
        <v>277</v>
      </c>
    </row>
    <row r="71" spans="17:20" ht="13.5">
      <c r="Q71" s="236" t="str">
        <f t="shared" si="3"/>
        <v>C37</v>
      </c>
      <c r="R71" s="236" t="s">
        <v>1184</v>
      </c>
      <c r="S71" s="236" t="s">
        <v>1352</v>
      </c>
      <c r="T71" s="236" t="s">
        <v>279</v>
      </c>
    </row>
    <row r="72" spans="17:20" ht="13.5">
      <c r="Q72" s="236" t="str">
        <f t="shared" si="3"/>
        <v>C38</v>
      </c>
      <c r="R72" s="236" t="s">
        <v>1185</v>
      </c>
      <c r="S72" s="236" t="s">
        <v>1353</v>
      </c>
      <c r="T72" s="236" t="s">
        <v>281</v>
      </c>
    </row>
    <row r="73" spans="17:20" ht="13.5">
      <c r="Q73" s="236" t="str">
        <f t="shared" si="3"/>
        <v>C39</v>
      </c>
      <c r="R73" s="236" t="s">
        <v>1186</v>
      </c>
      <c r="S73" s="236" t="s">
        <v>1354</v>
      </c>
      <c r="T73" s="236" t="s">
        <v>283</v>
      </c>
    </row>
    <row r="74" spans="17:20" ht="13.5">
      <c r="Q74" s="236" t="str">
        <f t="shared" si="3"/>
        <v>C40</v>
      </c>
      <c r="R74" s="236" t="s">
        <v>1187</v>
      </c>
      <c r="S74" s="236" t="s">
        <v>1355</v>
      </c>
      <c r="T74" s="236" t="s">
        <v>285</v>
      </c>
    </row>
    <row r="75" spans="17:20" ht="13.5">
      <c r="Q75" s="236" t="str">
        <f t="shared" si="3"/>
        <v>C41</v>
      </c>
      <c r="R75" s="236" t="s">
        <v>1188</v>
      </c>
      <c r="S75" s="236" t="s">
        <v>1356</v>
      </c>
      <c r="T75" s="236" t="s">
        <v>287</v>
      </c>
    </row>
    <row r="76" spans="17:20" ht="13.5">
      <c r="Q76" s="236" t="str">
        <f t="shared" si="3"/>
        <v>C42</v>
      </c>
      <c r="R76" s="236" t="s">
        <v>1189</v>
      </c>
      <c r="S76" s="248" t="s">
        <v>1321</v>
      </c>
      <c r="T76" s="236" t="s">
        <v>289</v>
      </c>
    </row>
    <row r="77" spans="17:20" ht="13.5">
      <c r="Q77" s="236" t="str">
        <f t="shared" si="3"/>
        <v>C43</v>
      </c>
      <c r="R77" s="236" t="s">
        <v>1316</v>
      </c>
      <c r="S77" s="248" t="s">
        <v>1357</v>
      </c>
      <c r="T77" s="236" t="s">
        <v>291</v>
      </c>
    </row>
    <row r="78" spans="17:20" ht="13.5">
      <c r="Q78" s="236" t="str">
        <f t="shared" si="3"/>
        <v>C44</v>
      </c>
      <c r="R78" s="191" t="s">
        <v>1190</v>
      </c>
      <c r="S78" s="236" t="s">
        <v>1358</v>
      </c>
      <c r="T78" s="236" t="s">
        <v>293</v>
      </c>
    </row>
    <row r="79" spans="17:20" ht="13.5">
      <c r="Q79" s="236" t="str">
        <f t="shared" si="3"/>
        <v>C45</v>
      </c>
      <c r="R79" s="191" t="s">
        <v>1191</v>
      </c>
      <c r="S79" s="236" t="s">
        <v>1534</v>
      </c>
      <c r="T79" s="236" t="s">
        <v>295</v>
      </c>
    </row>
    <row r="80" spans="17:20" ht="13.5">
      <c r="Q80" s="236" t="str">
        <f t="shared" si="3"/>
        <v>C46</v>
      </c>
      <c r="R80" s="191" t="s">
        <v>1192</v>
      </c>
      <c r="S80" s="236" t="s">
        <v>1359</v>
      </c>
      <c r="T80" s="236" t="s">
        <v>297</v>
      </c>
    </row>
    <row r="81" spans="17:20" ht="13.5">
      <c r="Q81" s="236" t="str">
        <f t="shared" si="3"/>
        <v>C47</v>
      </c>
      <c r="R81" s="191" t="s">
        <v>1193</v>
      </c>
      <c r="S81" s="236" t="s">
        <v>1360</v>
      </c>
      <c r="T81" s="236" t="s">
        <v>299</v>
      </c>
    </row>
    <row r="82" spans="17:20" ht="13.5">
      <c r="Q82" s="236" t="str">
        <f t="shared" si="3"/>
        <v>C48</v>
      </c>
      <c r="R82" s="191" t="s">
        <v>1194</v>
      </c>
      <c r="S82" s="236" t="s">
        <v>1361</v>
      </c>
      <c r="T82" s="236" t="s">
        <v>301</v>
      </c>
    </row>
    <row r="83" spans="17:20" ht="13.5">
      <c r="Q83" s="236" t="str">
        <f t="shared" si="3"/>
        <v>C49</v>
      </c>
      <c r="R83" s="191" t="s">
        <v>1195</v>
      </c>
      <c r="S83" s="236" t="s">
        <v>1485</v>
      </c>
      <c r="T83" s="236" t="s">
        <v>303</v>
      </c>
    </row>
    <row r="84" spans="17:20" ht="13.5">
      <c r="Q84" s="236" t="str">
        <f t="shared" si="3"/>
        <v>C50</v>
      </c>
      <c r="R84" s="191" t="s">
        <v>1196</v>
      </c>
      <c r="S84" s="236" t="s">
        <v>1362</v>
      </c>
      <c r="T84" s="236" t="s">
        <v>305</v>
      </c>
    </row>
    <row r="85" spans="17:20" ht="13.5">
      <c r="Q85" s="236" t="str">
        <f t="shared" si="3"/>
        <v>C51</v>
      </c>
      <c r="R85" s="191" t="s">
        <v>1557</v>
      </c>
      <c r="S85" s="236" t="s">
        <v>1561</v>
      </c>
      <c r="T85" s="236" t="s">
        <v>307</v>
      </c>
    </row>
    <row r="86" spans="17:20" ht="13.5">
      <c r="Q86" s="236" t="str">
        <f t="shared" si="3"/>
        <v>C54</v>
      </c>
      <c r="R86" s="191" t="s">
        <v>1197</v>
      </c>
      <c r="S86" s="236" t="s">
        <v>1363</v>
      </c>
      <c r="T86" s="236" t="s">
        <v>313</v>
      </c>
    </row>
    <row r="87" spans="17:20" ht="13.5">
      <c r="Q87" s="236" t="str">
        <f t="shared" si="3"/>
        <v>C55</v>
      </c>
      <c r="R87" s="236" t="s">
        <v>1198</v>
      </c>
      <c r="S87" s="236" t="s">
        <v>1364</v>
      </c>
      <c r="T87" s="236" t="s">
        <v>315</v>
      </c>
    </row>
    <row r="88" spans="17:20" ht="13.5">
      <c r="Q88" s="236" t="str">
        <f t="shared" si="3"/>
        <v>C56</v>
      </c>
      <c r="R88" s="236" t="s">
        <v>1199</v>
      </c>
      <c r="S88" s="236" t="s">
        <v>1365</v>
      </c>
      <c r="T88" s="236" t="s">
        <v>317</v>
      </c>
    </row>
    <row r="89" spans="17:20" ht="13.5">
      <c r="Q89" s="236" t="str">
        <f t="shared" si="3"/>
        <v>C59</v>
      </c>
      <c r="R89" s="236" t="s">
        <v>1200</v>
      </c>
      <c r="S89" s="236" t="s">
        <v>1366</v>
      </c>
      <c r="T89" s="236" t="s">
        <v>322</v>
      </c>
    </row>
    <row r="90" spans="17:20" ht="13.5">
      <c r="Q90" s="236" t="str">
        <f t="shared" si="3"/>
        <v>C60</v>
      </c>
      <c r="R90" s="236" t="s">
        <v>1201</v>
      </c>
      <c r="S90" s="236" t="s">
        <v>1367</v>
      </c>
      <c r="T90" s="236" t="s">
        <v>323</v>
      </c>
    </row>
    <row r="91" spans="17:20" ht="13.5">
      <c r="Q91" s="236" t="str">
        <f t="shared" si="3"/>
        <v>C61</v>
      </c>
      <c r="R91" s="236" t="s">
        <v>1202</v>
      </c>
      <c r="S91" s="236" t="s">
        <v>1368</v>
      </c>
      <c r="T91" s="236" t="s">
        <v>324</v>
      </c>
    </row>
    <row r="92" spans="17:20" ht="13.5">
      <c r="Q92" s="236" t="str">
        <f t="shared" si="3"/>
        <v>C62</v>
      </c>
      <c r="R92" s="236" t="s">
        <v>1203</v>
      </c>
      <c r="S92" s="236" t="s">
        <v>1369</v>
      </c>
      <c r="T92" s="236" t="s">
        <v>326</v>
      </c>
    </row>
    <row r="93" spans="17:20" ht="13.5">
      <c r="Q93" s="236" t="str">
        <f t="shared" si="3"/>
        <v>C63</v>
      </c>
      <c r="R93" s="236" t="s">
        <v>1204</v>
      </c>
      <c r="S93" s="236" t="s">
        <v>1370</v>
      </c>
      <c r="T93" s="236" t="s">
        <v>328</v>
      </c>
    </row>
    <row r="94" spans="17:20" ht="13.5">
      <c r="Q94" s="236" t="str">
        <f t="shared" si="3"/>
        <v>C64</v>
      </c>
      <c r="R94" s="236" t="s">
        <v>1205</v>
      </c>
      <c r="S94" s="236" t="s">
        <v>1371</v>
      </c>
      <c r="T94" s="236" t="s">
        <v>330</v>
      </c>
    </row>
    <row r="95" spans="17:20" ht="13.5">
      <c r="Q95" s="236" t="str">
        <f aca="true" t="shared" si="4" ref="Q95:Q125">MID(T95,3,3)</f>
        <v>C65</v>
      </c>
      <c r="R95" s="236" t="s">
        <v>1206</v>
      </c>
      <c r="S95" s="236" t="s">
        <v>1372</v>
      </c>
      <c r="T95" s="236" t="s">
        <v>331</v>
      </c>
    </row>
    <row r="96" spans="17:20" ht="13.5">
      <c r="Q96" s="236" t="str">
        <f t="shared" si="4"/>
        <v>C66</v>
      </c>
      <c r="R96" s="236" t="s">
        <v>1207</v>
      </c>
      <c r="S96" s="236" t="s">
        <v>1373</v>
      </c>
      <c r="T96" s="236" t="s">
        <v>332</v>
      </c>
    </row>
    <row r="97" spans="17:20" ht="13.5">
      <c r="Q97" s="236" t="str">
        <f t="shared" si="4"/>
        <v>C67</v>
      </c>
      <c r="R97" s="236" t="s">
        <v>1208</v>
      </c>
      <c r="S97" s="236" t="s">
        <v>1374</v>
      </c>
      <c r="T97" s="236" t="s">
        <v>334</v>
      </c>
    </row>
    <row r="98" spans="17:20" ht="13.5">
      <c r="Q98" s="236" t="str">
        <f t="shared" si="4"/>
        <v>C68</v>
      </c>
      <c r="R98" s="236" t="s">
        <v>1209</v>
      </c>
      <c r="S98" s="236" t="s">
        <v>1375</v>
      </c>
      <c r="T98" s="236" t="s">
        <v>336</v>
      </c>
    </row>
    <row r="99" spans="17:20" ht="13.5">
      <c r="Q99" s="236" t="str">
        <f t="shared" si="4"/>
        <v>C69</v>
      </c>
      <c r="R99" s="236" t="s">
        <v>1210</v>
      </c>
      <c r="S99" s="236" t="s">
        <v>1376</v>
      </c>
      <c r="T99" s="236" t="s">
        <v>338</v>
      </c>
    </row>
    <row r="100" spans="17:20" ht="13.5">
      <c r="Q100" s="236" t="str">
        <f t="shared" si="4"/>
        <v>C70</v>
      </c>
      <c r="R100" s="236" t="s">
        <v>1211</v>
      </c>
      <c r="S100" s="236" t="s">
        <v>1377</v>
      </c>
      <c r="T100" s="236" t="s">
        <v>340</v>
      </c>
    </row>
    <row r="101" spans="17:20" ht="13.5">
      <c r="Q101" s="236" t="str">
        <f t="shared" si="4"/>
        <v>C71</v>
      </c>
      <c r="R101" s="236" t="s">
        <v>1212</v>
      </c>
      <c r="S101" s="236" t="s">
        <v>1378</v>
      </c>
      <c r="T101" s="236" t="s">
        <v>342</v>
      </c>
    </row>
    <row r="102" spans="17:20" ht="13.5">
      <c r="Q102" s="236" t="str">
        <f t="shared" si="4"/>
        <v>C72</v>
      </c>
      <c r="R102" s="236" t="s">
        <v>1213</v>
      </c>
      <c r="S102" s="236" t="s">
        <v>1379</v>
      </c>
      <c r="T102" s="236" t="s">
        <v>344</v>
      </c>
    </row>
    <row r="103" spans="17:20" ht="13.5">
      <c r="Q103" s="236" t="str">
        <f t="shared" si="4"/>
        <v>C73</v>
      </c>
      <c r="R103" s="236" t="s">
        <v>1214</v>
      </c>
      <c r="S103" s="236" t="s">
        <v>1380</v>
      </c>
      <c r="T103" s="236" t="s">
        <v>346</v>
      </c>
    </row>
    <row r="104" spans="17:20" ht="13.5">
      <c r="Q104" s="236" t="str">
        <f t="shared" si="4"/>
        <v>C74</v>
      </c>
      <c r="R104" s="236" t="s">
        <v>1215</v>
      </c>
      <c r="S104" s="236" t="s">
        <v>1381</v>
      </c>
      <c r="T104" s="236" t="s">
        <v>348</v>
      </c>
    </row>
    <row r="105" spans="17:20" ht="13.5">
      <c r="Q105" s="236" t="str">
        <f t="shared" si="4"/>
        <v>C75</v>
      </c>
      <c r="R105" s="236" t="s">
        <v>1216</v>
      </c>
      <c r="S105" s="236" t="s">
        <v>1382</v>
      </c>
      <c r="T105" s="236" t="s">
        <v>350</v>
      </c>
    </row>
    <row r="106" spans="17:20" ht="13.5">
      <c r="Q106" s="236" t="str">
        <f t="shared" si="4"/>
        <v>C76</v>
      </c>
      <c r="R106" s="236" t="s">
        <v>1217</v>
      </c>
      <c r="S106" s="236" t="s">
        <v>1383</v>
      </c>
      <c r="T106" s="236" t="s">
        <v>352</v>
      </c>
    </row>
    <row r="107" spans="17:20" ht="13.5">
      <c r="Q107" s="236" t="str">
        <f t="shared" si="4"/>
        <v>C77</v>
      </c>
      <c r="R107" s="236" t="s">
        <v>1218</v>
      </c>
      <c r="S107" s="236" t="s">
        <v>1384</v>
      </c>
      <c r="T107" s="236" t="s">
        <v>354</v>
      </c>
    </row>
    <row r="108" spans="17:20" ht="13.5">
      <c r="Q108" s="236" t="str">
        <f t="shared" si="4"/>
        <v>C78</v>
      </c>
      <c r="R108" s="236" t="s">
        <v>1219</v>
      </c>
      <c r="S108" s="236" t="s">
        <v>1385</v>
      </c>
      <c r="T108" s="236" t="s">
        <v>356</v>
      </c>
    </row>
    <row r="109" spans="17:20" ht="13.5">
      <c r="Q109" s="236" t="str">
        <f t="shared" si="4"/>
        <v>C79</v>
      </c>
      <c r="R109" s="236" t="s">
        <v>1220</v>
      </c>
      <c r="S109" s="236" t="s">
        <v>1386</v>
      </c>
      <c r="T109" s="236" t="s">
        <v>358</v>
      </c>
    </row>
    <row r="110" spans="17:20" ht="13.5">
      <c r="Q110" s="236" t="str">
        <f t="shared" si="4"/>
        <v>C80</v>
      </c>
      <c r="R110" s="236" t="s">
        <v>1221</v>
      </c>
      <c r="S110" s="236" t="s">
        <v>1387</v>
      </c>
      <c r="T110" s="236" t="s">
        <v>360</v>
      </c>
    </row>
    <row r="111" spans="17:20" ht="13.5">
      <c r="Q111" s="236" t="str">
        <f t="shared" si="4"/>
        <v>C81</v>
      </c>
      <c r="R111" s="236" t="s">
        <v>1222</v>
      </c>
      <c r="S111" s="236" t="s">
        <v>1388</v>
      </c>
      <c r="T111" s="236" t="s">
        <v>362</v>
      </c>
    </row>
    <row r="112" spans="17:20" ht="13.5">
      <c r="Q112" s="236" t="str">
        <f t="shared" si="4"/>
        <v>C82</v>
      </c>
      <c r="R112" s="236" t="s">
        <v>1113</v>
      </c>
      <c r="S112" s="248" t="s">
        <v>1389</v>
      </c>
      <c r="T112" s="236" t="s">
        <v>364</v>
      </c>
    </row>
    <row r="113" spans="17:20" ht="13.5">
      <c r="Q113" s="236" t="str">
        <f t="shared" si="4"/>
        <v>C83</v>
      </c>
      <c r="R113" s="236" t="s">
        <v>1223</v>
      </c>
      <c r="S113" s="236" t="s">
        <v>1390</v>
      </c>
      <c r="T113" s="236" t="s">
        <v>366</v>
      </c>
    </row>
    <row r="114" spans="17:20" ht="13.5">
      <c r="Q114" s="236" t="str">
        <f t="shared" si="4"/>
        <v>C84</v>
      </c>
      <c r="R114" s="236" t="s">
        <v>1224</v>
      </c>
      <c r="S114" s="236" t="s">
        <v>1391</v>
      </c>
      <c r="T114" s="236" t="s">
        <v>368</v>
      </c>
    </row>
    <row r="115" spans="17:20" ht="13.5">
      <c r="Q115" s="236" t="str">
        <f t="shared" si="4"/>
        <v>C85</v>
      </c>
      <c r="R115" s="236" t="s">
        <v>1225</v>
      </c>
      <c r="S115" s="236" t="s">
        <v>1393</v>
      </c>
      <c r="T115" s="236" t="s">
        <v>370</v>
      </c>
    </row>
    <row r="116" spans="17:20" ht="13.5">
      <c r="Q116" s="236" t="str">
        <f t="shared" si="4"/>
        <v>C86</v>
      </c>
      <c r="R116" s="236" t="s">
        <v>1226</v>
      </c>
      <c r="S116" s="236" t="s">
        <v>1392</v>
      </c>
      <c r="T116" s="236" t="s">
        <v>372</v>
      </c>
    </row>
    <row r="117" spans="17:20" ht="13.5">
      <c r="Q117" s="236" t="str">
        <f t="shared" si="4"/>
        <v>C88</v>
      </c>
      <c r="R117" s="236" t="s">
        <v>1227</v>
      </c>
      <c r="S117" s="236" t="s">
        <v>1395</v>
      </c>
      <c r="T117" s="236" t="s">
        <v>376</v>
      </c>
    </row>
    <row r="118" spans="17:20" ht="13.5">
      <c r="Q118" s="236" t="str">
        <f t="shared" si="4"/>
        <v>C89</v>
      </c>
      <c r="R118" s="236" t="s">
        <v>1228</v>
      </c>
      <c r="S118" s="236" t="s">
        <v>1396</v>
      </c>
      <c r="T118" s="236" t="s">
        <v>378</v>
      </c>
    </row>
    <row r="119" spans="17:20" ht="13.5">
      <c r="Q119" s="236" t="str">
        <f t="shared" si="4"/>
        <v>C90</v>
      </c>
      <c r="R119" s="236" t="s">
        <v>1229</v>
      </c>
      <c r="S119" s="236" t="s">
        <v>1397</v>
      </c>
      <c r="T119" s="236" t="s">
        <v>380</v>
      </c>
    </row>
    <row r="120" spans="17:20" ht="13.5">
      <c r="Q120" s="236" t="str">
        <f t="shared" si="4"/>
        <v>C91</v>
      </c>
      <c r="R120" s="236" t="s">
        <v>1230</v>
      </c>
      <c r="S120" s="236" t="s">
        <v>1398</v>
      </c>
      <c r="T120" s="236" t="s">
        <v>382</v>
      </c>
    </row>
    <row r="121" spans="17:20" ht="13.5">
      <c r="Q121" s="236" t="str">
        <f t="shared" si="4"/>
        <v>C92</v>
      </c>
      <c r="R121" s="236" t="s">
        <v>1231</v>
      </c>
      <c r="S121" s="236" t="s">
        <v>1399</v>
      </c>
      <c r="T121" s="236" t="s">
        <v>384</v>
      </c>
    </row>
    <row r="122" spans="17:20" ht="13.5">
      <c r="Q122" s="236" t="str">
        <f t="shared" si="4"/>
        <v>C93</v>
      </c>
      <c r="R122" s="236" t="s">
        <v>1232</v>
      </c>
      <c r="S122" s="236" t="s">
        <v>1400</v>
      </c>
      <c r="T122" s="236" t="s">
        <v>386</v>
      </c>
    </row>
    <row r="123" spans="17:20" ht="13.5">
      <c r="Q123" s="236" t="str">
        <f t="shared" si="4"/>
        <v>C94</v>
      </c>
      <c r="R123" s="236" t="s">
        <v>1233</v>
      </c>
      <c r="S123" s="236" t="s">
        <v>1401</v>
      </c>
      <c r="T123" s="236" t="s">
        <v>388</v>
      </c>
    </row>
    <row r="124" spans="17:20" ht="13.5">
      <c r="Q124" s="236" t="str">
        <f t="shared" si="4"/>
        <v>C95</v>
      </c>
      <c r="R124" s="236" t="s">
        <v>1234</v>
      </c>
      <c r="S124" s="236" t="s">
        <v>1402</v>
      </c>
      <c r="T124" s="236" t="s">
        <v>390</v>
      </c>
    </row>
    <row r="125" spans="17:20" ht="13.5">
      <c r="Q125" s="236" t="str">
        <f t="shared" si="4"/>
        <v>C96</v>
      </c>
      <c r="R125" s="236" t="s">
        <v>1235</v>
      </c>
      <c r="S125" s="236" t="s">
        <v>1403</v>
      </c>
      <c r="T125" s="236" t="s">
        <v>392</v>
      </c>
    </row>
    <row r="126" spans="17:20" ht="13.5">
      <c r="Q126" s="236" t="str">
        <f aca="true" t="shared" si="5" ref="Q126:Q156">MID(T126,3,3)</f>
        <v>C97</v>
      </c>
      <c r="R126" s="236" t="s">
        <v>1236</v>
      </c>
      <c r="S126" s="236" t="s">
        <v>1404</v>
      </c>
      <c r="T126" s="236" t="s">
        <v>394</v>
      </c>
    </row>
    <row r="127" spans="17:20" ht="13.5">
      <c r="Q127" s="236" t="str">
        <f t="shared" si="5"/>
        <v>C98</v>
      </c>
      <c r="R127" s="236" t="s">
        <v>1237</v>
      </c>
      <c r="S127" s="236" t="s">
        <v>1405</v>
      </c>
      <c r="T127" s="236" t="s">
        <v>396</v>
      </c>
    </row>
    <row r="128" spans="17:20" ht="13.5">
      <c r="Q128" s="236" t="str">
        <f t="shared" si="5"/>
        <v>C99</v>
      </c>
      <c r="R128" s="236" t="s">
        <v>1238</v>
      </c>
      <c r="S128" s="236" t="s">
        <v>1406</v>
      </c>
      <c r="T128" s="236" t="s">
        <v>398</v>
      </c>
    </row>
    <row r="129" spans="17:20" ht="13.5">
      <c r="Q129" s="236" t="str">
        <f t="shared" si="5"/>
        <v>D01</v>
      </c>
      <c r="R129" s="236" t="s">
        <v>1239</v>
      </c>
      <c r="S129" s="236" t="s">
        <v>1407</v>
      </c>
      <c r="T129" s="236" t="s">
        <v>1148</v>
      </c>
    </row>
    <row r="130" spans="17:20" ht="13.5">
      <c r="Q130" s="236" t="str">
        <f t="shared" si="5"/>
        <v>D02</v>
      </c>
      <c r="R130" s="236" t="s">
        <v>1240</v>
      </c>
      <c r="S130" s="236" t="s">
        <v>1408</v>
      </c>
      <c r="T130" s="236" t="s">
        <v>1138</v>
      </c>
    </row>
    <row r="131" spans="17:20" ht="13.5">
      <c r="Q131" s="236" t="str">
        <f t="shared" si="5"/>
        <v>D03</v>
      </c>
      <c r="R131" s="236" t="s">
        <v>1241</v>
      </c>
      <c r="S131" s="236" t="s">
        <v>1409</v>
      </c>
      <c r="T131" s="236" t="s">
        <v>1139</v>
      </c>
    </row>
    <row r="132" spans="17:20" ht="13.5">
      <c r="Q132" s="236" t="str">
        <f t="shared" si="5"/>
        <v>D04</v>
      </c>
      <c r="R132" s="236" t="s">
        <v>1242</v>
      </c>
      <c r="S132" s="236" t="s">
        <v>1410</v>
      </c>
      <c r="T132" s="236" t="s">
        <v>1140</v>
      </c>
    </row>
    <row r="133" spans="17:20" ht="13.5">
      <c r="Q133" s="236" t="str">
        <f t="shared" si="5"/>
        <v>D05</v>
      </c>
      <c r="R133" s="236" t="s">
        <v>1243</v>
      </c>
      <c r="S133" s="236" t="s">
        <v>1411</v>
      </c>
      <c r="T133" s="236" t="s">
        <v>1141</v>
      </c>
    </row>
    <row r="134" spans="17:20" ht="13.5">
      <c r="Q134" s="236" t="str">
        <f t="shared" si="5"/>
        <v>D06</v>
      </c>
      <c r="R134" s="236" t="s">
        <v>1244</v>
      </c>
      <c r="S134" s="236" t="s">
        <v>1412</v>
      </c>
      <c r="T134" s="236" t="s">
        <v>1142</v>
      </c>
    </row>
    <row r="135" spans="17:20" ht="13.5">
      <c r="Q135" s="236" t="str">
        <f t="shared" si="5"/>
        <v>D07</v>
      </c>
      <c r="R135" s="236" t="s">
        <v>1245</v>
      </c>
      <c r="S135" s="236" t="s">
        <v>1413</v>
      </c>
      <c r="T135" s="236" t="s">
        <v>1143</v>
      </c>
    </row>
    <row r="136" spans="17:20" ht="13.5">
      <c r="Q136" s="236" t="str">
        <f t="shared" si="5"/>
        <v>D08</v>
      </c>
      <c r="R136" s="236" t="s">
        <v>1246</v>
      </c>
      <c r="S136" s="236" t="s">
        <v>1414</v>
      </c>
      <c r="T136" s="236" t="s">
        <v>1144</v>
      </c>
    </row>
    <row r="137" spans="17:20" ht="13.5">
      <c r="Q137" s="236" t="str">
        <f t="shared" si="5"/>
        <v>D09</v>
      </c>
      <c r="R137" s="236" t="s">
        <v>1247</v>
      </c>
      <c r="S137" s="236" t="s">
        <v>1415</v>
      </c>
      <c r="T137" s="236" t="s">
        <v>1145</v>
      </c>
    </row>
    <row r="138" spans="17:20" ht="13.5">
      <c r="Q138" s="236" t="str">
        <f t="shared" si="5"/>
        <v>D10</v>
      </c>
      <c r="R138" s="236" t="s">
        <v>1248</v>
      </c>
      <c r="S138" s="236" t="s">
        <v>1416</v>
      </c>
      <c r="T138" s="236" t="s">
        <v>1146</v>
      </c>
    </row>
    <row r="139" spans="17:20" ht="13.5">
      <c r="Q139" s="236" t="str">
        <f t="shared" si="5"/>
        <v>D11</v>
      </c>
      <c r="R139" s="236" t="s">
        <v>1249</v>
      </c>
      <c r="S139" s="236" t="s">
        <v>1417</v>
      </c>
      <c r="T139" s="236" t="s">
        <v>1147</v>
      </c>
    </row>
    <row r="140" spans="17:20" ht="13.5">
      <c r="Q140" s="236" t="str">
        <f t="shared" si="5"/>
        <v>D12</v>
      </c>
      <c r="R140" s="236" t="s">
        <v>1250</v>
      </c>
      <c r="S140" s="236" t="s">
        <v>1418</v>
      </c>
      <c r="T140" s="236" t="s">
        <v>401</v>
      </c>
    </row>
    <row r="141" spans="17:20" ht="13.5">
      <c r="Q141" s="236" t="str">
        <f t="shared" si="5"/>
        <v>D13</v>
      </c>
      <c r="R141" s="236" t="s">
        <v>1251</v>
      </c>
      <c r="S141" s="236" t="s">
        <v>1419</v>
      </c>
      <c r="T141" s="236" t="s">
        <v>403</v>
      </c>
    </row>
    <row r="142" spans="17:20" ht="13.5">
      <c r="Q142" s="236" t="str">
        <f t="shared" si="5"/>
        <v>D14</v>
      </c>
      <c r="R142" s="236" t="s">
        <v>1252</v>
      </c>
      <c r="S142" s="236" t="s">
        <v>1420</v>
      </c>
      <c r="T142" s="236" t="s">
        <v>405</v>
      </c>
    </row>
    <row r="143" spans="17:20" ht="13.5">
      <c r="Q143" s="236" t="str">
        <f t="shared" si="5"/>
        <v>D15</v>
      </c>
      <c r="R143" s="236" t="s">
        <v>1253</v>
      </c>
      <c r="S143" s="236" t="s">
        <v>1421</v>
      </c>
      <c r="T143" s="236" t="s">
        <v>407</v>
      </c>
    </row>
    <row r="144" spans="17:20" ht="13.5">
      <c r="Q144" s="236" t="str">
        <f t="shared" si="5"/>
        <v>D16</v>
      </c>
      <c r="R144" s="236" t="s">
        <v>1254</v>
      </c>
      <c r="S144" s="236" t="s">
        <v>1422</v>
      </c>
      <c r="T144" s="236" t="s">
        <v>409</v>
      </c>
    </row>
    <row r="145" spans="17:20" ht="13.5">
      <c r="Q145" s="236" t="str">
        <f t="shared" si="5"/>
        <v>D17</v>
      </c>
      <c r="R145" s="236" t="s">
        <v>1255</v>
      </c>
      <c r="S145" s="236" t="s">
        <v>1423</v>
      </c>
      <c r="T145" s="236" t="s">
        <v>411</v>
      </c>
    </row>
    <row r="146" spans="17:20" ht="13.5">
      <c r="Q146" s="236" t="str">
        <f t="shared" si="5"/>
        <v>D18</v>
      </c>
      <c r="R146" s="236" t="s">
        <v>1256</v>
      </c>
      <c r="S146" s="236" t="s">
        <v>1424</v>
      </c>
      <c r="T146" s="236" t="s">
        <v>413</v>
      </c>
    </row>
    <row r="147" spans="17:20" ht="13.5">
      <c r="Q147" s="236" t="str">
        <f t="shared" si="5"/>
        <v>D19</v>
      </c>
      <c r="R147" s="236" t="s">
        <v>1257</v>
      </c>
      <c r="S147" s="236" t="s">
        <v>1425</v>
      </c>
      <c r="T147" s="236" t="s">
        <v>415</v>
      </c>
    </row>
    <row r="148" spans="17:20" ht="13.5">
      <c r="Q148" s="236" t="str">
        <f t="shared" si="5"/>
        <v>D20</v>
      </c>
      <c r="R148" s="236" t="s">
        <v>1258</v>
      </c>
      <c r="S148" s="236" t="s">
        <v>1427</v>
      </c>
      <c r="T148" s="236" t="s">
        <v>417</v>
      </c>
    </row>
    <row r="149" spans="17:20" ht="13.5">
      <c r="Q149" s="236" t="str">
        <f t="shared" si="5"/>
        <v>D21</v>
      </c>
      <c r="R149" s="236" t="s">
        <v>1259</v>
      </c>
      <c r="S149" s="236" t="s">
        <v>1428</v>
      </c>
      <c r="T149" s="236" t="s">
        <v>419</v>
      </c>
    </row>
    <row r="150" spans="17:20" ht="13.5">
      <c r="Q150" s="236" t="str">
        <f t="shared" si="5"/>
        <v>D22</v>
      </c>
      <c r="R150" s="236" t="s">
        <v>1260</v>
      </c>
      <c r="S150" s="236" t="s">
        <v>1426</v>
      </c>
      <c r="T150" s="236" t="s">
        <v>421</v>
      </c>
    </row>
    <row r="151" spans="17:20" ht="13.5">
      <c r="Q151" s="236" t="str">
        <f t="shared" si="5"/>
        <v>D24</v>
      </c>
      <c r="R151" s="236" t="s">
        <v>1261</v>
      </c>
      <c r="S151" s="236" t="s">
        <v>1430</v>
      </c>
      <c r="T151" s="236" t="s">
        <v>425</v>
      </c>
    </row>
    <row r="152" spans="17:20" ht="13.5">
      <c r="Q152" s="236" t="str">
        <f t="shared" si="5"/>
        <v>D25</v>
      </c>
      <c r="R152" s="236" t="s">
        <v>1262</v>
      </c>
      <c r="S152" s="236" t="s">
        <v>1431</v>
      </c>
      <c r="T152" s="236" t="s">
        <v>427</v>
      </c>
    </row>
    <row r="153" spans="17:20" ht="13.5">
      <c r="Q153" s="236" t="str">
        <f t="shared" si="5"/>
        <v>D26</v>
      </c>
      <c r="R153" s="236" t="s">
        <v>1263</v>
      </c>
      <c r="S153" s="236" t="s">
        <v>1432</v>
      </c>
      <c r="T153" s="236" t="s">
        <v>429</v>
      </c>
    </row>
    <row r="154" spans="17:20" ht="13.5">
      <c r="Q154" s="236" t="str">
        <f t="shared" si="5"/>
        <v>D27</v>
      </c>
      <c r="R154" s="236" t="s">
        <v>1264</v>
      </c>
      <c r="S154" s="236" t="s">
        <v>1433</v>
      </c>
      <c r="T154" s="236" t="s">
        <v>431</v>
      </c>
    </row>
    <row r="155" spans="17:20" ht="13.5">
      <c r="Q155" s="236" t="str">
        <f t="shared" si="5"/>
        <v>D28</v>
      </c>
      <c r="R155" s="236" t="s">
        <v>1265</v>
      </c>
      <c r="S155" s="236" t="s">
        <v>1434</v>
      </c>
      <c r="T155" s="236" t="s">
        <v>433</v>
      </c>
    </row>
    <row r="156" spans="17:20" ht="13.5">
      <c r="Q156" s="236" t="str">
        <f t="shared" si="5"/>
        <v>D29</v>
      </c>
      <c r="R156" s="236" t="s">
        <v>1266</v>
      </c>
      <c r="S156" s="236" t="s">
        <v>1435</v>
      </c>
      <c r="T156" s="236" t="s">
        <v>435</v>
      </c>
    </row>
    <row r="157" spans="17:20" ht="13.5">
      <c r="Q157" s="236" t="str">
        <f aca="true" t="shared" si="6" ref="Q157:Q184">MID(T157,3,3)</f>
        <v>D30</v>
      </c>
      <c r="R157" s="236" t="s">
        <v>1267</v>
      </c>
      <c r="S157" s="236" t="s">
        <v>1436</v>
      </c>
      <c r="T157" s="236" t="s">
        <v>437</v>
      </c>
    </row>
    <row r="158" spans="17:20" ht="13.5">
      <c r="Q158" s="236" t="str">
        <f t="shared" si="6"/>
        <v>D31</v>
      </c>
      <c r="R158" s="236" t="s">
        <v>1268</v>
      </c>
      <c r="S158" s="236" t="s">
        <v>1437</v>
      </c>
      <c r="T158" s="236" t="s">
        <v>439</v>
      </c>
    </row>
    <row r="159" spans="17:20" ht="13.5">
      <c r="Q159" s="236" t="str">
        <f t="shared" si="6"/>
        <v>D32</v>
      </c>
      <c r="R159" s="236" t="s">
        <v>1269</v>
      </c>
      <c r="S159" s="236" t="s">
        <v>1438</v>
      </c>
      <c r="T159" s="236" t="s">
        <v>441</v>
      </c>
    </row>
    <row r="160" spans="17:20" ht="13.5">
      <c r="Q160" s="236" t="str">
        <f t="shared" si="6"/>
        <v>D33</v>
      </c>
      <c r="R160" s="236" t="s">
        <v>1270</v>
      </c>
      <c r="S160" s="236" t="s">
        <v>1439</v>
      </c>
      <c r="T160" s="236" t="s">
        <v>443</v>
      </c>
    </row>
    <row r="161" spans="17:20" ht="13.5">
      <c r="Q161" s="236" t="str">
        <f t="shared" si="6"/>
        <v>D34</v>
      </c>
      <c r="R161" s="236" t="s">
        <v>1271</v>
      </c>
      <c r="S161" s="236" t="s">
        <v>1440</v>
      </c>
      <c r="T161" s="236" t="s">
        <v>445</v>
      </c>
    </row>
    <row r="162" spans="17:20" ht="13.5">
      <c r="Q162" s="236" t="str">
        <f t="shared" si="6"/>
        <v>D35</v>
      </c>
      <c r="R162" s="236" t="s">
        <v>1272</v>
      </c>
      <c r="S162" s="236" t="s">
        <v>1441</v>
      </c>
      <c r="T162" s="236" t="s">
        <v>447</v>
      </c>
    </row>
    <row r="163" spans="17:20" ht="13.5">
      <c r="Q163" s="236" t="str">
        <f t="shared" si="6"/>
        <v>D36</v>
      </c>
      <c r="R163" s="236" t="s">
        <v>1273</v>
      </c>
      <c r="S163" s="236" t="s">
        <v>1442</v>
      </c>
      <c r="T163" s="236" t="s">
        <v>449</v>
      </c>
    </row>
    <row r="164" spans="17:20" ht="13.5">
      <c r="Q164" s="236" t="str">
        <f t="shared" si="6"/>
        <v>D37</v>
      </c>
      <c r="R164" s="236" t="s">
        <v>1274</v>
      </c>
      <c r="S164" s="236" t="s">
        <v>1443</v>
      </c>
      <c r="T164" s="236" t="s">
        <v>451</v>
      </c>
    </row>
    <row r="165" spans="17:20" ht="13.5">
      <c r="Q165" s="236" t="str">
        <f t="shared" si="6"/>
        <v>D38</v>
      </c>
      <c r="R165" s="236" t="s">
        <v>1275</v>
      </c>
      <c r="S165" s="236" t="s">
        <v>1444</v>
      </c>
      <c r="T165" s="236" t="s">
        <v>453</v>
      </c>
    </row>
    <row r="166" spans="17:20" ht="13.5">
      <c r="Q166" s="236" t="str">
        <f t="shared" si="6"/>
        <v>D39</v>
      </c>
      <c r="R166" s="236" t="s">
        <v>1276</v>
      </c>
      <c r="S166" s="236" t="s">
        <v>1445</v>
      </c>
      <c r="T166" s="236" t="s">
        <v>455</v>
      </c>
    </row>
    <row r="167" spans="17:20" ht="13.5">
      <c r="Q167" s="236" t="str">
        <f t="shared" si="6"/>
        <v>D40</v>
      </c>
      <c r="R167" s="236" t="s">
        <v>1277</v>
      </c>
      <c r="S167" s="236" t="s">
        <v>1446</v>
      </c>
      <c r="T167" s="236" t="s">
        <v>457</v>
      </c>
    </row>
    <row r="168" spans="17:20" ht="13.5">
      <c r="Q168" s="236" t="str">
        <f t="shared" si="6"/>
        <v>D41</v>
      </c>
      <c r="R168" s="236" t="s">
        <v>1278</v>
      </c>
      <c r="S168" s="236" t="s">
        <v>1447</v>
      </c>
      <c r="T168" s="236" t="s">
        <v>459</v>
      </c>
    </row>
    <row r="169" spans="17:20" ht="13.5">
      <c r="Q169" s="236" t="str">
        <f t="shared" si="6"/>
        <v>D42</v>
      </c>
      <c r="R169" s="236" t="s">
        <v>1279</v>
      </c>
      <c r="S169" s="236" t="s">
        <v>1448</v>
      </c>
      <c r="T169" s="236" t="s">
        <v>461</v>
      </c>
    </row>
    <row r="170" spans="17:20" ht="13.5">
      <c r="Q170" s="236" t="str">
        <f t="shared" si="6"/>
        <v>D43</v>
      </c>
      <c r="R170" s="236" t="s">
        <v>1280</v>
      </c>
      <c r="S170" s="236" t="s">
        <v>1449</v>
      </c>
      <c r="T170" s="236" t="s">
        <v>463</v>
      </c>
    </row>
    <row r="171" spans="17:20" ht="13.5">
      <c r="Q171" s="236" t="str">
        <f t="shared" si="6"/>
        <v>D44</v>
      </c>
      <c r="R171" s="236" t="s">
        <v>1281</v>
      </c>
      <c r="S171" s="236" t="s">
        <v>1450</v>
      </c>
      <c r="T171" s="236" t="s">
        <v>465</v>
      </c>
    </row>
    <row r="172" spans="17:20" ht="13.5">
      <c r="Q172" s="236" t="str">
        <f t="shared" si="6"/>
        <v>D45</v>
      </c>
      <c r="R172" s="236" t="s">
        <v>1282</v>
      </c>
      <c r="S172" s="236" t="s">
        <v>1451</v>
      </c>
      <c r="T172" s="236" t="s">
        <v>467</v>
      </c>
    </row>
    <row r="173" spans="17:20" ht="13.5">
      <c r="Q173" s="236" t="str">
        <f t="shared" si="6"/>
        <v>D46</v>
      </c>
      <c r="R173" s="236" t="s">
        <v>1283</v>
      </c>
      <c r="S173" s="236" t="s">
        <v>1452</v>
      </c>
      <c r="T173" s="236" t="s">
        <v>469</v>
      </c>
    </row>
    <row r="174" spans="17:20" ht="13.5">
      <c r="Q174" s="236" t="str">
        <f t="shared" si="6"/>
        <v>D47</v>
      </c>
      <c r="R174" s="236" t="s">
        <v>1284</v>
      </c>
      <c r="S174" s="236" t="s">
        <v>1453</v>
      </c>
      <c r="T174" s="236" t="s">
        <v>471</v>
      </c>
    </row>
    <row r="175" spans="17:20" ht="13.5">
      <c r="Q175" s="236" t="str">
        <f t="shared" si="6"/>
        <v>D48</v>
      </c>
      <c r="R175" s="236" t="s">
        <v>1285</v>
      </c>
      <c r="S175" s="236" t="s">
        <v>1454</v>
      </c>
      <c r="T175" s="236" t="s">
        <v>473</v>
      </c>
    </row>
    <row r="176" spans="17:20" ht="13.5">
      <c r="Q176" s="236" t="str">
        <f t="shared" si="6"/>
        <v>D49</v>
      </c>
      <c r="R176" s="236" t="s">
        <v>1286</v>
      </c>
      <c r="S176" s="236" t="s">
        <v>1455</v>
      </c>
      <c r="T176" s="236" t="s">
        <v>475</v>
      </c>
    </row>
    <row r="177" spans="17:20" ht="13.5">
      <c r="Q177" s="236" t="str">
        <f t="shared" si="6"/>
        <v>D50</v>
      </c>
      <c r="R177" s="236" t="s">
        <v>1287</v>
      </c>
      <c r="S177" s="236" t="s">
        <v>1456</v>
      </c>
      <c r="T177" s="236" t="s">
        <v>477</v>
      </c>
    </row>
    <row r="178" spans="17:20" ht="13.5">
      <c r="Q178" s="236" t="str">
        <f t="shared" si="6"/>
        <v>D52</v>
      </c>
      <c r="R178" s="236" t="s">
        <v>1288</v>
      </c>
      <c r="S178" s="236" t="s">
        <v>1457</v>
      </c>
      <c r="T178" s="236" t="s">
        <v>481</v>
      </c>
    </row>
    <row r="179" spans="17:20" ht="13.5">
      <c r="Q179" s="236" t="str">
        <f t="shared" si="6"/>
        <v>D53</v>
      </c>
      <c r="R179" s="236" t="s">
        <v>1289</v>
      </c>
      <c r="S179" s="236" t="s">
        <v>1458</v>
      </c>
      <c r="T179" s="236" t="s">
        <v>483</v>
      </c>
    </row>
    <row r="180" spans="17:20" ht="13.5">
      <c r="Q180" s="236" t="str">
        <f t="shared" si="6"/>
        <v>D54</v>
      </c>
      <c r="R180" s="236" t="s">
        <v>1290</v>
      </c>
      <c r="S180" s="236" t="s">
        <v>1459</v>
      </c>
      <c r="T180" s="236" t="s">
        <v>485</v>
      </c>
    </row>
    <row r="181" spans="17:20" ht="13.5">
      <c r="Q181" s="236" t="str">
        <f t="shared" si="6"/>
        <v>D55</v>
      </c>
      <c r="R181" s="236" t="s">
        <v>1291</v>
      </c>
      <c r="S181" s="236" t="s">
        <v>1460</v>
      </c>
      <c r="T181" s="236" t="s">
        <v>487</v>
      </c>
    </row>
    <row r="182" spans="17:20" ht="13.5">
      <c r="Q182" s="236" t="str">
        <f t="shared" si="6"/>
        <v>D58</v>
      </c>
      <c r="R182" s="236" t="s">
        <v>1572</v>
      </c>
      <c r="S182" s="236" t="s">
        <v>1567</v>
      </c>
      <c r="T182" s="236" t="s">
        <v>493</v>
      </c>
    </row>
    <row r="183" spans="17:20" ht="13.5">
      <c r="Q183" s="236" t="str">
        <f t="shared" si="6"/>
        <v>D60</v>
      </c>
      <c r="R183" s="236" t="s">
        <v>1569</v>
      </c>
      <c r="S183" s="236" t="s">
        <v>1577</v>
      </c>
      <c r="T183" s="236" t="s">
        <v>497</v>
      </c>
    </row>
    <row r="184" spans="17:20" ht="13.5">
      <c r="Q184" s="236" t="str">
        <f t="shared" si="6"/>
        <v>D61</v>
      </c>
      <c r="R184" s="236" t="s">
        <v>1576</v>
      </c>
      <c r="S184" s="236" t="s">
        <v>1566</v>
      </c>
      <c r="T184" s="236" t="s">
        <v>499</v>
      </c>
    </row>
    <row r="185" spans="17:20" ht="13.5">
      <c r="Q185" s="236" t="str">
        <f aca="true" t="shared" si="7" ref="Q185:Q208">MID(T185,3,3)</f>
        <v>D63</v>
      </c>
      <c r="R185" s="236" t="s">
        <v>1292</v>
      </c>
      <c r="S185" s="236" t="s">
        <v>1461</v>
      </c>
      <c r="T185" s="236" t="s">
        <v>503</v>
      </c>
    </row>
    <row r="186" spans="17:20" ht="13.5">
      <c r="Q186" s="236" t="str">
        <f t="shared" si="7"/>
        <v>D64</v>
      </c>
      <c r="R186" s="236" t="s">
        <v>1293</v>
      </c>
      <c r="S186" s="236" t="s">
        <v>1464</v>
      </c>
      <c r="T186" s="236" t="s">
        <v>505</v>
      </c>
    </row>
    <row r="187" spans="17:20" ht="13.5">
      <c r="Q187" s="236" t="str">
        <f t="shared" si="7"/>
        <v>D65</v>
      </c>
      <c r="R187" s="236" t="s">
        <v>1294</v>
      </c>
      <c r="S187" s="236" t="s">
        <v>1462</v>
      </c>
      <c r="T187" s="236" t="s">
        <v>507</v>
      </c>
    </row>
    <row r="188" spans="17:20" ht="13.5">
      <c r="Q188" s="236" t="str">
        <f t="shared" si="7"/>
        <v>D66</v>
      </c>
      <c r="R188" s="236" t="s">
        <v>1295</v>
      </c>
      <c r="S188" s="236" t="s">
        <v>1463</v>
      </c>
      <c r="T188" s="236" t="s">
        <v>509</v>
      </c>
    </row>
    <row r="189" spans="17:20" ht="13.5">
      <c r="Q189" s="236" t="str">
        <f t="shared" si="7"/>
        <v>D67</v>
      </c>
      <c r="R189" s="236" t="s">
        <v>1296</v>
      </c>
      <c r="S189" s="236" t="s">
        <v>1465</v>
      </c>
      <c r="T189" s="236" t="s">
        <v>511</v>
      </c>
    </row>
    <row r="190" spans="17:20" ht="13.5">
      <c r="Q190" s="236" t="str">
        <f t="shared" si="7"/>
        <v>D68</v>
      </c>
      <c r="R190" s="236" t="s">
        <v>1297</v>
      </c>
      <c r="S190" s="236" t="s">
        <v>1466</v>
      </c>
      <c r="T190" s="236" t="s">
        <v>512</v>
      </c>
    </row>
    <row r="191" spans="17:20" ht="13.5">
      <c r="Q191" s="236" t="str">
        <f t="shared" si="7"/>
        <v>D69</v>
      </c>
      <c r="R191" s="236" t="s">
        <v>1298</v>
      </c>
      <c r="S191" s="236" t="s">
        <v>1467</v>
      </c>
      <c r="T191" s="236" t="s">
        <v>514</v>
      </c>
    </row>
    <row r="192" spans="17:20" ht="13.5">
      <c r="Q192" s="236" t="str">
        <f t="shared" si="7"/>
        <v>D70</v>
      </c>
      <c r="R192" s="236" t="s">
        <v>1299</v>
      </c>
      <c r="S192" s="236" t="s">
        <v>1468</v>
      </c>
      <c r="T192" s="236" t="s">
        <v>516</v>
      </c>
    </row>
    <row r="193" spans="17:20" ht="13.5">
      <c r="Q193" s="236" t="str">
        <f t="shared" si="7"/>
        <v>D71</v>
      </c>
      <c r="R193" s="236" t="s">
        <v>1300</v>
      </c>
      <c r="S193" s="236" t="s">
        <v>1469</v>
      </c>
      <c r="T193" s="236" t="s">
        <v>518</v>
      </c>
    </row>
    <row r="194" spans="17:20" ht="13.5">
      <c r="Q194" s="236" t="str">
        <f t="shared" si="7"/>
        <v>D72</v>
      </c>
      <c r="R194" s="236" t="s">
        <v>1301</v>
      </c>
      <c r="S194" s="236" t="s">
        <v>1470</v>
      </c>
      <c r="T194" s="236" t="s">
        <v>520</v>
      </c>
    </row>
    <row r="195" spans="17:20" ht="13.5">
      <c r="Q195" s="236" t="str">
        <f t="shared" si="7"/>
        <v>D73</v>
      </c>
      <c r="R195" s="236" t="s">
        <v>1302</v>
      </c>
      <c r="S195" s="236" t="s">
        <v>1471</v>
      </c>
      <c r="T195" s="236" t="s">
        <v>521</v>
      </c>
    </row>
    <row r="196" spans="17:20" ht="13.5">
      <c r="Q196" s="236" t="str">
        <f t="shared" si="7"/>
        <v>D74</v>
      </c>
      <c r="R196" s="236" t="s">
        <v>1303</v>
      </c>
      <c r="S196" s="236" t="s">
        <v>1472</v>
      </c>
      <c r="T196" s="236" t="s">
        <v>522</v>
      </c>
    </row>
    <row r="197" spans="17:20" ht="13.5">
      <c r="Q197" s="236" t="str">
        <f t="shared" si="7"/>
        <v>D75</v>
      </c>
      <c r="R197" s="236" t="s">
        <v>1304</v>
      </c>
      <c r="S197" s="236" t="s">
        <v>1473</v>
      </c>
      <c r="T197" s="236" t="s">
        <v>523</v>
      </c>
    </row>
    <row r="198" spans="17:20" ht="13.5">
      <c r="Q198" s="236" t="str">
        <f t="shared" si="7"/>
        <v>D76</v>
      </c>
      <c r="R198" s="236" t="s">
        <v>1305</v>
      </c>
      <c r="S198" s="236" t="s">
        <v>1474</v>
      </c>
      <c r="T198" s="236" t="s">
        <v>524</v>
      </c>
    </row>
    <row r="199" spans="17:20" ht="13.5">
      <c r="Q199" s="236" t="str">
        <f t="shared" si="7"/>
        <v>D77</v>
      </c>
      <c r="R199" s="236" t="s">
        <v>1306</v>
      </c>
      <c r="S199" s="236" t="s">
        <v>1475</v>
      </c>
      <c r="T199" s="236" t="s">
        <v>525</v>
      </c>
    </row>
    <row r="200" spans="17:20" ht="13.5">
      <c r="Q200" s="236" t="str">
        <f t="shared" si="7"/>
        <v>D78</v>
      </c>
      <c r="R200" s="236" t="s">
        <v>1307</v>
      </c>
      <c r="S200" s="236" t="s">
        <v>1476</v>
      </c>
      <c r="T200" s="236" t="s">
        <v>526</v>
      </c>
    </row>
    <row r="201" spans="17:20" ht="13.5">
      <c r="Q201" s="236" t="str">
        <f t="shared" si="7"/>
        <v>D79</v>
      </c>
      <c r="R201" s="236" t="s">
        <v>1308</v>
      </c>
      <c r="S201" s="236" t="s">
        <v>1477</v>
      </c>
      <c r="T201" s="236" t="s">
        <v>527</v>
      </c>
    </row>
    <row r="202" spans="17:20" ht="13.5">
      <c r="Q202" s="236" t="str">
        <f t="shared" si="7"/>
        <v>D80</v>
      </c>
      <c r="R202" s="236" t="s">
        <v>1309</v>
      </c>
      <c r="S202" s="236" t="s">
        <v>1478</v>
      </c>
      <c r="T202" s="236" t="s">
        <v>529</v>
      </c>
    </row>
    <row r="203" spans="17:20" ht="13.5">
      <c r="Q203" s="236" t="str">
        <f t="shared" si="7"/>
        <v>D81</v>
      </c>
      <c r="R203" s="236" t="s">
        <v>1310</v>
      </c>
      <c r="S203" s="236" t="s">
        <v>1479</v>
      </c>
      <c r="T203" s="236" t="s">
        <v>531</v>
      </c>
    </row>
    <row r="204" spans="17:20" ht="13.5">
      <c r="Q204" s="236" t="str">
        <f t="shared" si="7"/>
        <v>D82</v>
      </c>
      <c r="R204" s="236" t="s">
        <v>1311</v>
      </c>
      <c r="S204" s="236" t="s">
        <v>1480</v>
      </c>
      <c r="T204" s="236" t="s">
        <v>533</v>
      </c>
    </row>
    <row r="205" spans="17:20" ht="13.5">
      <c r="Q205" s="236" t="str">
        <f t="shared" si="7"/>
        <v>D83</v>
      </c>
      <c r="R205" s="236" t="s">
        <v>1312</v>
      </c>
      <c r="S205" s="236" t="s">
        <v>1481</v>
      </c>
      <c r="T205" s="236" t="s">
        <v>535</v>
      </c>
    </row>
    <row r="206" spans="17:20" ht="13.5">
      <c r="Q206" s="236" t="str">
        <f t="shared" si="7"/>
        <v>D84</v>
      </c>
      <c r="R206" s="236" t="s">
        <v>1149</v>
      </c>
      <c r="S206" s="236" t="s">
        <v>1484</v>
      </c>
      <c r="T206" s="236" t="s">
        <v>537</v>
      </c>
    </row>
    <row r="207" spans="17:20" ht="13.5">
      <c r="Q207" s="236" t="str">
        <f t="shared" si="7"/>
        <v>D85</v>
      </c>
      <c r="R207" s="236" t="s">
        <v>1313</v>
      </c>
      <c r="S207" s="236" t="s">
        <v>1482</v>
      </c>
      <c r="T207" s="236" t="s">
        <v>539</v>
      </c>
    </row>
    <row r="208" spans="17:20" ht="13.5">
      <c r="Q208" s="236" t="str">
        <f t="shared" si="7"/>
        <v>D86</v>
      </c>
      <c r="R208" s="236" t="s">
        <v>1314</v>
      </c>
      <c r="S208" s="236" t="s">
        <v>1483</v>
      </c>
      <c r="T208" s="236" t="s">
        <v>541</v>
      </c>
    </row>
    <row r="209" spans="17:20" ht="13.5">
      <c r="Q209" s="191" t="s">
        <v>1562</v>
      </c>
      <c r="R209" s="249" t="s">
        <v>1528</v>
      </c>
      <c r="S209" s="191" t="s">
        <v>1529</v>
      </c>
      <c r="T209" s="249" t="s">
        <v>1563</v>
      </c>
    </row>
  </sheetData>
  <sheetProtection password="CC6B" sheet="1"/>
  <mergeCells count="59">
    <mergeCell ref="M5:P6"/>
    <mergeCell ref="J6:L6"/>
    <mergeCell ref="J7:K7"/>
    <mergeCell ref="G19:I19"/>
    <mergeCell ref="J19:L19"/>
    <mergeCell ref="M18:O18"/>
    <mergeCell ref="M17:O17"/>
    <mergeCell ref="C4:L4"/>
    <mergeCell ref="C5:K5"/>
    <mergeCell ref="L2:O2"/>
    <mergeCell ref="B8:C8"/>
    <mergeCell ref="D8:E8"/>
    <mergeCell ref="G8:H8"/>
    <mergeCell ref="B6:C6"/>
    <mergeCell ref="G6:I6"/>
    <mergeCell ref="C2:K2"/>
    <mergeCell ref="D6:F6"/>
    <mergeCell ref="B37:B43"/>
    <mergeCell ref="C37:C38"/>
    <mergeCell ref="B28:B34"/>
    <mergeCell ref="H37:I37"/>
    <mergeCell ref="C34:D34"/>
    <mergeCell ref="M19:O19"/>
    <mergeCell ref="B15:B16"/>
    <mergeCell ref="B17:B19"/>
    <mergeCell ref="J8:K8"/>
    <mergeCell ref="C15:H15"/>
    <mergeCell ref="J18:L18"/>
    <mergeCell ref="L28:M28"/>
    <mergeCell ref="J28:K28"/>
    <mergeCell ref="F28:G28"/>
    <mergeCell ref="L23:O23"/>
    <mergeCell ref="K25:N25"/>
    <mergeCell ref="D46:D47"/>
    <mergeCell ref="F46:F47"/>
    <mergeCell ref="H28:I28"/>
    <mergeCell ref="C18:F18"/>
    <mergeCell ref="G18:I18"/>
    <mergeCell ref="D37:D38"/>
    <mergeCell ref="C28:C29"/>
    <mergeCell ref="D28:D29"/>
    <mergeCell ref="C19:F19"/>
    <mergeCell ref="E28:E29"/>
    <mergeCell ref="I16:O16"/>
    <mergeCell ref="I15:O15"/>
    <mergeCell ref="J17:L17"/>
    <mergeCell ref="B7:C7"/>
    <mergeCell ref="D7:E7"/>
    <mergeCell ref="G7:H7"/>
    <mergeCell ref="C16:H16"/>
    <mergeCell ref="G17:I17"/>
    <mergeCell ref="C45:D45"/>
    <mergeCell ref="E45:F45"/>
    <mergeCell ref="J37:K37"/>
    <mergeCell ref="C17:F17"/>
    <mergeCell ref="C43:D43"/>
    <mergeCell ref="E37:E38"/>
    <mergeCell ref="F37:G37"/>
    <mergeCell ref="L37:M37"/>
  </mergeCells>
  <conditionalFormatting sqref="E33 E42">
    <cfRule type="cellIs" priority="1" dxfId="0" operator="greaterThan" stopIfTrue="1">
      <formula>1</formula>
    </cfRule>
  </conditionalFormatting>
  <conditionalFormatting sqref="D46:D47 F46:F47">
    <cfRule type="cellIs" priority="2" dxfId="0" operator="greaterThan" stopIfTrue="1">
      <formula>200</formula>
    </cfRule>
  </conditionalFormatting>
  <conditionalFormatting sqref="C46:C47 E46:E47">
    <cfRule type="cellIs" priority="3" dxfId="0" operator="greaterThan" stopIfTrue="1">
      <formula>100</formula>
    </cfRule>
  </conditionalFormatting>
  <dataValidations count="4">
    <dataValidation type="list" allowBlank="1" showInputMessage="1" showErrorMessage="1" sqref="B5">
      <formula1>"1,2"</formula1>
    </dataValidation>
    <dataValidation allowBlank="1" showInputMessage="1" showErrorMessage="1" imeMode="off" sqref="M18:M19"/>
    <dataValidation allowBlank="1" showInputMessage="1" showErrorMessage="1" imeMode="halfAlpha" sqref="C18"/>
    <dataValidation type="list" allowBlank="1" showInputMessage="1" showErrorMessage="1" errorTitle="エラー" error="選択し直してください。" imeMode="halfAlpha" sqref="C16:H16">
      <formula1>$R$10:$R$209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8"/>
  <sheetViews>
    <sheetView showGridLines="0" showRowColHeaders="0" view="pageBreakPreview" zoomScale="120" zoomScaleSheetLayoutView="120" zoomScalePageLayoutView="0" workbookViewId="0" topLeftCell="B1">
      <selection activeCell="B1" sqref="B1"/>
    </sheetView>
  </sheetViews>
  <sheetFormatPr defaultColWidth="22.875" defaultRowHeight="13.5"/>
  <cols>
    <col min="1" max="1" width="5.625" style="215" hidden="1" customWidth="1"/>
    <col min="2" max="2" width="14.125" style="261" bestFit="1" customWidth="1"/>
    <col min="3" max="3" width="42.50390625" style="215" bestFit="1" customWidth="1"/>
    <col min="4" max="4" width="6.875" style="215" hidden="1" customWidth="1"/>
    <col min="5" max="5" width="13.00390625" style="215" hidden="1" customWidth="1"/>
    <col min="6" max="6" width="15.00390625" style="215" hidden="1" customWidth="1"/>
    <col min="7" max="7" width="9.50390625" style="215" hidden="1" customWidth="1"/>
    <col min="8" max="8" width="33.875" style="215" hidden="1" customWidth="1"/>
    <col min="9" max="9" width="13.875" style="215" hidden="1" customWidth="1"/>
    <col min="10" max="10" width="36.125" style="215" hidden="1" customWidth="1"/>
    <col min="11" max="12" width="6.00390625" style="215" bestFit="1" customWidth="1"/>
    <col min="13" max="13" width="6.125" style="215" bestFit="1" customWidth="1"/>
    <col min="14" max="14" width="7.00390625" style="215" bestFit="1" customWidth="1"/>
    <col min="15" max="16" width="6.00390625" style="215" bestFit="1" customWidth="1"/>
    <col min="17" max="17" width="6.125" style="215" bestFit="1" customWidth="1"/>
    <col min="18" max="19" width="7.00390625" style="215" bestFit="1" customWidth="1"/>
    <col min="20" max="16384" width="22.875" style="215" customWidth="1"/>
  </cols>
  <sheetData>
    <row r="1" spans="1:19" ht="18.75">
      <c r="A1" s="255" t="s">
        <v>1120</v>
      </c>
      <c r="B1" s="260" t="s">
        <v>1486</v>
      </c>
      <c r="C1" s="260" t="s">
        <v>0</v>
      </c>
      <c r="D1" s="270" t="s">
        <v>1121</v>
      </c>
      <c r="E1" s="270" t="s">
        <v>1122</v>
      </c>
      <c r="F1" s="270" t="s">
        <v>1126</v>
      </c>
      <c r="G1" s="270" t="s">
        <v>1123</v>
      </c>
      <c r="H1" s="270" t="s">
        <v>1124</v>
      </c>
      <c r="I1" s="270" t="s">
        <v>193</v>
      </c>
      <c r="J1" s="270" t="s">
        <v>1125</v>
      </c>
      <c r="K1" s="262" t="s">
        <v>1541</v>
      </c>
      <c r="L1" s="262" t="s">
        <v>1542</v>
      </c>
      <c r="M1" s="262" t="s">
        <v>1543</v>
      </c>
      <c r="N1" s="262" t="s">
        <v>1544</v>
      </c>
      <c r="O1" s="262" t="s">
        <v>1545</v>
      </c>
      <c r="P1" s="262" t="s">
        <v>1546</v>
      </c>
      <c r="Q1" s="262" t="s">
        <v>1547</v>
      </c>
      <c r="R1" s="262" t="s">
        <v>1548</v>
      </c>
      <c r="S1" s="262" t="s">
        <v>38</v>
      </c>
    </row>
    <row r="2" spans="1:19" ht="18.75">
      <c r="A2" s="255" t="s">
        <v>560</v>
      </c>
      <c r="B2" s="260" t="str">
        <f aca="true" t="shared" si="0" ref="B2:B23">MID(D2,3,3)</f>
        <v>C01</v>
      </c>
      <c r="C2" s="257" t="s">
        <v>1152</v>
      </c>
      <c r="D2" s="270" t="s">
        <v>1127</v>
      </c>
      <c r="E2" s="270" t="s">
        <v>230</v>
      </c>
      <c r="F2" s="270" t="s">
        <v>1318</v>
      </c>
      <c r="G2" s="270" t="s">
        <v>565</v>
      </c>
      <c r="H2" s="270" t="s">
        <v>566</v>
      </c>
      <c r="I2" s="270" t="s">
        <v>567</v>
      </c>
      <c r="J2" s="270"/>
      <c r="K2" s="262" t="e">
        <f>_xlfn.COUNTIFS('ｴﾝﾄﾘｰ男子'!$F$2:$F$101,$B2,'ｴﾝﾄﾘｰ男子'!$B$2:$B$101,"A")</f>
        <v>#NAME?</v>
      </c>
      <c r="L2" s="262" t="e">
        <f>_xlfn.COUNTIFS('ｴﾝﾄﾘｰ男子'!$F$2:$F$101,$B2,'ｴﾝﾄﾘｰ男子'!$B$2:$B$101,"B")</f>
        <v>#NAME?</v>
      </c>
      <c r="M2" s="262" t="e">
        <f>_xlfn.COUNTIFS('ｴﾝﾄﾘｰ男子'!$F$2:$F$101,$B2,'ｴﾝﾄﾘｰ男子'!$B$2:$B$101,"C")</f>
        <v>#NAME?</v>
      </c>
      <c r="N2" s="262" t="e">
        <f>SUM(K2:M2)</f>
        <v>#NAME?</v>
      </c>
      <c r="O2" s="262" t="e">
        <f>_xlfn.COUNTIFS('ｴﾝﾄﾘｰ女子'!$F$2:$F$101,$B2,'ｴﾝﾄﾘｰ女子'!$B$2:$B$101,"A")</f>
        <v>#NAME?</v>
      </c>
      <c r="P2" s="262" t="e">
        <f>_xlfn.COUNTIFS('ｴﾝﾄﾘｰ女子'!$F$2:$F$101,$B2,'ｴﾝﾄﾘｰ女子'!$B$2:$B$101,"B")</f>
        <v>#NAME?</v>
      </c>
      <c r="Q2" s="262" t="e">
        <f>_xlfn.COUNTIFS('ｴﾝﾄﾘｰ女子'!$F$2:$F$101,$B2,'ｴﾝﾄﾘｰ女子'!$B$2:$B$101,"C")</f>
        <v>#NAME?</v>
      </c>
      <c r="R2" s="262" t="e">
        <f>SUM(O2:Q2)</f>
        <v>#NAME?</v>
      </c>
      <c r="S2" s="262" t="e">
        <f>SUM(N2,R2)</f>
        <v>#NAME?</v>
      </c>
    </row>
    <row r="3" spans="1:19" ht="18.75">
      <c r="A3" s="255" t="s">
        <v>560</v>
      </c>
      <c r="B3" s="260" t="str">
        <f t="shared" si="0"/>
        <v>C02</v>
      </c>
      <c r="C3" s="257" t="s">
        <v>1153</v>
      </c>
      <c r="D3" s="270" t="s">
        <v>1128</v>
      </c>
      <c r="E3" s="270" t="s">
        <v>232</v>
      </c>
      <c r="F3" s="270" t="s">
        <v>1319</v>
      </c>
      <c r="G3" s="270" t="s">
        <v>568</v>
      </c>
      <c r="H3" s="270" t="s">
        <v>569</v>
      </c>
      <c r="I3" s="270" t="s">
        <v>570</v>
      </c>
      <c r="J3" s="270"/>
      <c r="K3" s="262" t="e">
        <f>_xlfn.COUNTIFS('ｴﾝﾄﾘｰ男子'!$F$2:$F$101,$B3,'ｴﾝﾄﾘｰ男子'!$B$2:$B$101,"A")</f>
        <v>#NAME?</v>
      </c>
      <c r="L3" s="262" t="e">
        <f>_xlfn.COUNTIFS('ｴﾝﾄﾘｰ男子'!$F$2:$F$101,$B3,'ｴﾝﾄﾘｰ男子'!$B$2:$B$101,"B")</f>
        <v>#NAME?</v>
      </c>
      <c r="M3" s="262" t="e">
        <f>_xlfn.COUNTIFS('ｴﾝﾄﾘｰ男子'!$F$2:$F$101,$B3,'ｴﾝﾄﾘｰ男子'!$B$2:$B$101,"C")</f>
        <v>#NAME?</v>
      </c>
      <c r="N3" s="262" t="e">
        <f aca="true" t="shared" si="1" ref="N3:N66">SUM(K3:M3)</f>
        <v>#NAME?</v>
      </c>
      <c r="O3" s="262" t="e">
        <f>_xlfn.COUNTIFS('ｴﾝﾄﾘｰ女子'!$F$2:$F$101,$B3,'ｴﾝﾄﾘｰ女子'!$B$2:$B$101,"A")</f>
        <v>#NAME?</v>
      </c>
      <c r="P3" s="262" t="e">
        <f>_xlfn.COUNTIFS('ｴﾝﾄﾘｰ女子'!$F$2:$F$101,$B3,'ｴﾝﾄﾘｰ女子'!$B$2:$B$101,"B")</f>
        <v>#NAME?</v>
      </c>
      <c r="Q3" s="262" t="e">
        <f>_xlfn.COUNTIFS('ｴﾝﾄﾘｰ女子'!$F$2:$F$101,$B3,'ｴﾝﾄﾘｰ女子'!$B$2:$B$101,"C")</f>
        <v>#NAME?</v>
      </c>
      <c r="R3" s="262" t="e">
        <f aca="true" t="shared" si="2" ref="R3:R66">SUM(O3:Q3)</f>
        <v>#NAME?</v>
      </c>
      <c r="S3" s="262" t="e">
        <f aca="true" t="shared" si="3" ref="S3:S66">SUM(N3,R3)</f>
        <v>#NAME?</v>
      </c>
    </row>
    <row r="4" spans="1:19" ht="18.75">
      <c r="A4" s="255" t="s">
        <v>560</v>
      </c>
      <c r="B4" s="260" t="str">
        <f t="shared" si="0"/>
        <v>C03</v>
      </c>
      <c r="C4" s="257" t="s">
        <v>1154</v>
      </c>
      <c r="D4" s="270" t="s">
        <v>1129</v>
      </c>
      <c r="E4" s="270" t="s">
        <v>234</v>
      </c>
      <c r="F4" s="270" t="s">
        <v>1320</v>
      </c>
      <c r="G4" s="270" t="s">
        <v>571</v>
      </c>
      <c r="H4" s="270" t="s">
        <v>572</v>
      </c>
      <c r="I4" s="270" t="s">
        <v>573</v>
      </c>
      <c r="J4" s="270"/>
      <c r="K4" s="262" t="e">
        <f>_xlfn.COUNTIFS('ｴﾝﾄﾘｰ男子'!$F$2:$F$101,$B4,'ｴﾝﾄﾘｰ男子'!$B$2:$B$101,"A")</f>
        <v>#NAME?</v>
      </c>
      <c r="L4" s="262" t="e">
        <f>_xlfn.COUNTIFS('ｴﾝﾄﾘｰ男子'!$F$2:$F$101,$B4,'ｴﾝﾄﾘｰ男子'!$B$2:$B$101,"B")</f>
        <v>#NAME?</v>
      </c>
      <c r="M4" s="262" t="e">
        <f>_xlfn.COUNTIFS('ｴﾝﾄﾘｰ男子'!$F$2:$F$101,$B4,'ｴﾝﾄﾘｰ男子'!$B$2:$B$101,"C")</f>
        <v>#NAME?</v>
      </c>
      <c r="N4" s="262" t="e">
        <f t="shared" si="1"/>
        <v>#NAME?</v>
      </c>
      <c r="O4" s="262" t="e">
        <f>_xlfn.COUNTIFS('ｴﾝﾄﾘｰ女子'!$F$2:$F$101,$B4,'ｴﾝﾄﾘｰ女子'!$B$2:$B$101,"A")</f>
        <v>#NAME?</v>
      </c>
      <c r="P4" s="262" t="e">
        <f>_xlfn.COUNTIFS('ｴﾝﾄﾘｰ女子'!$F$2:$F$101,$B4,'ｴﾝﾄﾘｰ女子'!$B$2:$B$101,"B")</f>
        <v>#NAME?</v>
      </c>
      <c r="Q4" s="262" t="e">
        <f>_xlfn.COUNTIFS('ｴﾝﾄﾘｰ女子'!$F$2:$F$101,$B4,'ｴﾝﾄﾘｰ女子'!$B$2:$B$101,"C")</f>
        <v>#NAME?</v>
      </c>
      <c r="R4" s="262" t="e">
        <f t="shared" si="2"/>
        <v>#NAME?</v>
      </c>
      <c r="S4" s="262" t="e">
        <f t="shared" si="3"/>
        <v>#NAME?</v>
      </c>
    </row>
    <row r="5" spans="1:19" ht="18.75">
      <c r="A5" s="255" t="s">
        <v>560</v>
      </c>
      <c r="B5" s="260" t="str">
        <f t="shared" si="0"/>
        <v>C04</v>
      </c>
      <c r="C5" s="257" t="s">
        <v>1155</v>
      </c>
      <c r="D5" s="270" t="s">
        <v>1130</v>
      </c>
      <c r="E5" s="270" t="s">
        <v>236</v>
      </c>
      <c r="F5" s="271" t="s">
        <v>1588</v>
      </c>
      <c r="G5" s="270" t="s">
        <v>574</v>
      </c>
      <c r="H5" s="270" t="s">
        <v>575</v>
      </c>
      <c r="I5" s="270" t="s">
        <v>576</v>
      </c>
      <c r="J5" s="270"/>
      <c r="K5" s="262" t="e">
        <f>_xlfn.COUNTIFS('ｴﾝﾄﾘｰ男子'!$F$2:$F$101,$B5,'ｴﾝﾄﾘｰ男子'!$B$2:$B$101,"A")</f>
        <v>#NAME?</v>
      </c>
      <c r="L5" s="262" t="e">
        <f>_xlfn.COUNTIFS('ｴﾝﾄﾘｰ男子'!$F$2:$F$101,$B5,'ｴﾝﾄﾘｰ男子'!$B$2:$B$101,"B")</f>
        <v>#NAME?</v>
      </c>
      <c r="M5" s="262" t="e">
        <f>_xlfn.COUNTIFS('ｴﾝﾄﾘｰ男子'!$F$2:$F$101,$B5,'ｴﾝﾄﾘｰ男子'!$B$2:$B$101,"C")</f>
        <v>#NAME?</v>
      </c>
      <c r="N5" s="262" t="e">
        <f t="shared" si="1"/>
        <v>#NAME?</v>
      </c>
      <c r="O5" s="262" t="e">
        <f>_xlfn.COUNTIFS('ｴﾝﾄﾘｰ女子'!$F$2:$F$101,$B5,'ｴﾝﾄﾘｰ女子'!$B$2:$B$101,"A")</f>
        <v>#NAME?</v>
      </c>
      <c r="P5" s="262" t="e">
        <f>_xlfn.COUNTIFS('ｴﾝﾄﾘｰ女子'!$F$2:$F$101,$B5,'ｴﾝﾄﾘｰ女子'!$B$2:$B$101,"B")</f>
        <v>#NAME?</v>
      </c>
      <c r="Q5" s="262" t="e">
        <f>_xlfn.COUNTIFS('ｴﾝﾄﾘｰ女子'!$F$2:$F$101,$B5,'ｴﾝﾄﾘｰ女子'!$B$2:$B$101,"C")</f>
        <v>#NAME?</v>
      </c>
      <c r="R5" s="262" t="e">
        <f t="shared" si="2"/>
        <v>#NAME?</v>
      </c>
      <c r="S5" s="262" t="e">
        <f t="shared" si="3"/>
        <v>#NAME?</v>
      </c>
    </row>
    <row r="6" spans="1:19" ht="18.75">
      <c r="A6" s="255" t="s">
        <v>560</v>
      </c>
      <c r="B6" s="260" t="str">
        <f t="shared" si="0"/>
        <v>C05</v>
      </c>
      <c r="C6" s="257" t="s">
        <v>1156</v>
      </c>
      <c r="D6" s="270" t="s">
        <v>1131</v>
      </c>
      <c r="E6" s="270" t="s">
        <v>238</v>
      </c>
      <c r="F6" s="270" t="s">
        <v>1322</v>
      </c>
      <c r="G6" s="270" t="s">
        <v>577</v>
      </c>
      <c r="H6" s="270" t="s">
        <v>578</v>
      </c>
      <c r="I6" s="270" t="s">
        <v>579</v>
      </c>
      <c r="J6" s="270"/>
      <c r="K6" s="262" t="e">
        <f>_xlfn.COUNTIFS('ｴﾝﾄﾘｰ男子'!$F$2:$F$101,$B6,'ｴﾝﾄﾘｰ男子'!$B$2:$B$101,"A")</f>
        <v>#NAME?</v>
      </c>
      <c r="L6" s="262" t="e">
        <f>_xlfn.COUNTIFS('ｴﾝﾄﾘｰ男子'!$F$2:$F$101,$B6,'ｴﾝﾄﾘｰ男子'!$B$2:$B$101,"B")</f>
        <v>#NAME?</v>
      </c>
      <c r="M6" s="262" t="e">
        <f>_xlfn.COUNTIFS('ｴﾝﾄﾘｰ男子'!$F$2:$F$101,$B6,'ｴﾝﾄﾘｰ男子'!$B$2:$B$101,"C")</f>
        <v>#NAME?</v>
      </c>
      <c r="N6" s="262" t="e">
        <f t="shared" si="1"/>
        <v>#NAME?</v>
      </c>
      <c r="O6" s="262" t="e">
        <f>_xlfn.COUNTIFS('ｴﾝﾄﾘｰ女子'!$F$2:$F$101,$B6,'ｴﾝﾄﾘｰ女子'!$B$2:$B$101,"A")</f>
        <v>#NAME?</v>
      </c>
      <c r="P6" s="262" t="e">
        <f>_xlfn.COUNTIFS('ｴﾝﾄﾘｰ女子'!$F$2:$F$101,$B6,'ｴﾝﾄﾘｰ女子'!$B$2:$B$101,"B")</f>
        <v>#NAME?</v>
      </c>
      <c r="Q6" s="262" t="e">
        <f>_xlfn.COUNTIFS('ｴﾝﾄﾘｰ女子'!$F$2:$F$101,$B6,'ｴﾝﾄﾘｰ女子'!$B$2:$B$101,"C")</f>
        <v>#NAME?</v>
      </c>
      <c r="R6" s="262" t="e">
        <f t="shared" si="2"/>
        <v>#NAME?</v>
      </c>
      <c r="S6" s="262" t="e">
        <f t="shared" si="3"/>
        <v>#NAME?</v>
      </c>
    </row>
    <row r="7" spans="1:19" ht="18.75">
      <c r="A7" s="255" t="s">
        <v>560</v>
      </c>
      <c r="B7" s="260" t="str">
        <f t="shared" si="0"/>
        <v>C06</v>
      </c>
      <c r="C7" s="257" t="s">
        <v>1157</v>
      </c>
      <c r="D7" s="270" t="s">
        <v>1132</v>
      </c>
      <c r="E7" s="270" t="s">
        <v>240</v>
      </c>
      <c r="F7" s="270" t="s">
        <v>1323</v>
      </c>
      <c r="G7" s="270" t="s">
        <v>580</v>
      </c>
      <c r="H7" s="270" t="s">
        <v>581</v>
      </c>
      <c r="I7" s="270" t="s">
        <v>582</v>
      </c>
      <c r="J7" s="270"/>
      <c r="K7" s="262" t="e">
        <f>_xlfn.COUNTIFS('ｴﾝﾄﾘｰ男子'!$F$2:$F$101,$B7,'ｴﾝﾄﾘｰ男子'!$B$2:$B$101,"A")</f>
        <v>#NAME?</v>
      </c>
      <c r="L7" s="262" t="e">
        <f>_xlfn.COUNTIFS('ｴﾝﾄﾘｰ男子'!$F$2:$F$101,$B7,'ｴﾝﾄﾘｰ男子'!$B$2:$B$101,"B")</f>
        <v>#NAME?</v>
      </c>
      <c r="M7" s="262" t="e">
        <f>_xlfn.COUNTIFS('ｴﾝﾄﾘｰ男子'!$F$2:$F$101,$B7,'ｴﾝﾄﾘｰ男子'!$B$2:$B$101,"C")</f>
        <v>#NAME?</v>
      </c>
      <c r="N7" s="262" t="e">
        <f t="shared" si="1"/>
        <v>#NAME?</v>
      </c>
      <c r="O7" s="262" t="e">
        <f>_xlfn.COUNTIFS('ｴﾝﾄﾘｰ女子'!$F$2:$F$101,$B7,'ｴﾝﾄﾘｰ女子'!$B$2:$B$101,"A")</f>
        <v>#NAME?</v>
      </c>
      <c r="P7" s="262" t="e">
        <f>_xlfn.COUNTIFS('ｴﾝﾄﾘｰ女子'!$F$2:$F$101,$B7,'ｴﾝﾄﾘｰ女子'!$B$2:$B$101,"B")</f>
        <v>#NAME?</v>
      </c>
      <c r="Q7" s="262" t="e">
        <f>_xlfn.COUNTIFS('ｴﾝﾄﾘｰ女子'!$F$2:$F$101,$B7,'ｴﾝﾄﾘｰ女子'!$B$2:$B$101,"C")</f>
        <v>#NAME?</v>
      </c>
      <c r="R7" s="262" t="e">
        <f t="shared" si="2"/>
        <v>#NAME?</v>
      </c>
      <c r="S7" s="262" t="e">
        <f t="shared" si="3"/>
        <v>#NAME?</v>
      </c>
    </row>
    <row r="8" spans="1:19" ht="18.75">
      <c r="A8" s="255" t="s">
        <v>560</v>
      </c>
      <c r="B8" s="260" t="str">
        <f t="shared" si="0"/>
        <v>C07</v>
      </c>
      <c r="C8" s="257" t="s">
        <v>1158</v>
      </c>
      <c r="D8" s="270" t="s">
        <v>1133</v>
      </c>
      <c r="E8" s="270" t="s">
        <v>242</v>
      </c>
      <c r="F8" s="270" t="s">
        <v>1324</v>
      </c>
      <c r="G8" s="270" t="s">
        <v>583</v>
      </c>
      <c r="H8" s="270" t="s">
        <v>584</v>
      </c>
      <c r="I8" s="270" t="s">
        <v>585</v>
      </c>
      <c r="J8" s="270"/>
      <c r="K8" s="262" t="e">
        <f>_xlfn.COUNTIFS('ｴﾝﾄﾘｰ男子'!$F$2:$F$101,$B8,'ｴﾝﾄﾘｰ男子'!$B$2:$B$101,"A")</f>
        <v>#NAME?</v>
      </c>
      <c r="L8" s="262" t="e">
        <f>_xlfn.COUNTIFS('ｴﾝﾄﾘｰ男子'!$F$2:$F$101,$B8,'ｴﾝﾄﾘｰ男子'!$B$2:$B$101,"B")</f>
        <v>#NAME?</v>
      </c>
      <c r="M8" s="262" t="e">
        <f>_xlfn.COUNTIFS('ｴﾝﾄﾘｰ男子'!$F$2:$F$101,$B8,'ｴﾝﾄﾘｰ男子'!$B$2:$B$101,"C")</f>
        <v>#NAME?</v>
      </c>
      <c r="N8" s="262" t="e">
        <f t="shared" si="1"/>
        <v>#NAME?</v>
      </c>
      <c r="O8" s="262" t="e">
        <f>_xlfn.COUNTIFS('ｴﾝﾄﾘｰ女子'!$F$2:$F$101,$B8,'ｴﾝﾄﾘｰ女子'!$B$2:$B$101,"A")</f>
        <v>#NAME?</v>
      </c>
      <c r="P8" s="262" t="e">
        <f>_xlfn.COUNTIFS('ｴﾝﾄﾘｰ女子'!$F$2:$F$101,$B8,'ｴﾝﾄﾘｰ女子'!$B$2:$B$101,"B")</f>
        <v>#NAME?</v>
      </c>
      <c r="Q8" s="262" t="e">
        <f>_xlfn.COUNTIFS('ｴﾝﾄﾘｰ女子'!$F$2:$F$101,$B8,'ｴﾝﾄﾘｰ女子'!$B$2:$B$101,"C")</f>
        <v>#NAME?</v>
      </c>
      <c r="R8" s="262" t="e">
        <f t="shared" si="2"/>
        <v>#NAME?</v>
      </c>
      <c r="S8" s="262" t="e">
        <f t="shared" si="3"/>
        <v>#NAME?</v>
      </c>
    </row>
    <row r="9" spans="1:19" ht="18.75">
      <c r="A9" s="255" t="s">
        <v>560</v>
      </c>
      <c r="B9" s="260" t="str">
        <f t="shared" si="0"/>
        <v>C08</v>
      </c>
      <c r="C9" s="257" t="s">
        <v>1159</v>
      </c>
      <c r="D9" s="270" t="s">
        <v>1134</v>
      </c>
      <c r="E9" s="270" t="s">
        <v>244</v>
      </c>
      <c r="F9" s="270" t="s">
        <v>1325</v>
      </c>
      <c r="G9" s="270" t="s">
        <v>586</v>
      </c>
      <c r="H9" s="270" t="s">
        <v>587</v>
      </c>
      <c r="I9" s="270" t="s">
        <v>588</v>
      </c>
      <c r="J9" s="270"/>
      <c r="K9" s="262" t="e">
        <f>_xlfn.COUNTIFS('ｴﾝﾄﾘｰ男子'!$F$2:$F$101,$B9,'ｴﾝﾄﾘｰ男子'!$B$2:$B$101,"A")</f>
        <v>#NAME?</v>
      </c>
      <c r="L9" s="262" t="e">
        <f>_xlfn.COUNTIFS('ｴﾝﾄﾘｰ男子'!$F$2:$F$101,$B9,'ｴﾝﾄﾘｰ男子'!$B$2:$B$101,"B")</f>
        <v>#NAME?</v>
      </c>
      <c r="M9" s="262" t="e">
        <f>_xlfn.COUNTIFS('ｴﾝﾄﾘｰ男子'!$F$2:$F$101,$B9,'ｴﾝﾄﾘｰ男子'!$B$2:$B$101,"C")</f>
        <v>#NAME?</v>
      </c>
      <c r="N9" s="262" t="e">
        <f t="shared" si="1"/>
        <v>#NAME?</v>
      </c>
      <c r="O9" s="262" t="e">
        <f>_xlfn.COUNTIFS('ｴﾝﾄﾘｰ女子'!$F$2:$F$101,$B9,'ｴﾝﾄﾘｰ女子'!$B$2:$B$101,"A")</f>
        <v>#NAME?</v>
      </c>
      <c r="P9" s="262" t="e">
        <f>_xlfn.COUNTIFS('ｴﾝﾄﾘｰ女子'!$F$2:$F$101,$B9,'ｴﾝﾄﾘｰ女子'!$B$2:$B$101,"B")</f>
        <v>#NAME?</v>
      </c>
      <c r="Q9" s="262" t="e">
        <f>_xlfn.COUNTIFS('ｴﾝﾄﾘｰ女子'!$F$2:$F$101,$B9,'ｴﾝﾄﾘｰ女子'!$B$2:$B$101,"C")</f>
        <v>#NAME?</v>
      </c>
      <c r="R9" s="262" t="e">
        <f t="shared" si="2"/>
        <v>#NAME?</v>
      </c>
      <c r="S9" s="262" t="e">
        <f t="shared" si="3"/>
        <v>#NAME?</v>
      </c>
    </row>
    <row r="10" spans="1:19" ht="18.75">
      <c r="A10" s="255" t="s">
        <v>560</v>
      </c>
      <c r="B10" s="260" t="str">
        <f t="shared" si="0"/>
        <v>C09</v>
      </c>
      <c r="C10" s="257" t="s">
        <v>1160</v>
      </c>
      <c r="D10" s="270" t="s">
        <v>1135</v>
      </c>
      <c r="E10" s="270" t="s">
        <v>246</v>
      </c>
      <c r="F10" s="270" t="s">
        <v>1326</v>
      </c>
      <c r="G10" s="270" t="s">
        <v>589</v>
      </c>
      <c r="H10" s="270" t="s">
        <v>590</v>
      </c>
      <c r="I10" s="270" t="s">
        <v>591</v>
      </c>
      <c r="J10" s="270"/>
      <c r="K10" s="262" t="e">
        <f>_xlfn.COUNTIFS('ｴﾝﾄﾘｰ男子'!$F$2:$F$101,$B10,'ｴﾝﾄﾘｰ男子'!$B$2:$B$101,"A")</f>
        <v>#NAME?</v>
      </c>
      <c r="L10" s="262" t="e">
        <f>_xlfn.COUNTIFS('ｴﾝﾄﾘｰ男子'!$F$2:$F$101,$B10,'ｴﾝﾄﾘｰ男子'!$B$2:$B$101,"B")</f>
        <v>#NAME?</v>
      </c>
      <c r="M10" s="262" t="e">
        <f>_xlfn.COUNTIFS('ｴﾝﾄﾘｰ男子'!$F$2:$F$101,$B10,'ｴﾝﾄﾘｰ男子'!$B$2:$B$101,"C")</f>
        <v>#NAME?</v>
      </c>
      <c r="N10" s="262" t="e">
        <f t="shared" si="1"/>
        <v>#NAME?</v>
      </c>
      <c r="O10" s="262" t="e">
        <f>_xlfn.COUNTIFS('ｴﾝﾄﾘｰ女子'!$F$2:$F$101,$B10,'ｴﾝﾄﾘｰ女子'!$B$2:$B$101,"A")</f>
        <v>#NAME?</v>
      </c>
      <c r="P10" s="262" t="e">
        <f>_xlfn.COUNTIFS('ｴﾝﾄﾘｰ女子'!$F$2:$F$101,$B10,'ｴﾝﾄﾘｰ女子'!$B$2:$B$101,"B")</f>
        <v>#NAME?</v>
      </c>
      <c r="Q10" s="262" t="e">
        <f>_xlfn.COUNTIFS('ｴﾝﾄﾘｰ女子'!$F$2:$F$101,$B10,'ｴﾝﾄﾘｰ女子'!$B$2:$B$101,"C")</f>
        <v>#NAME?</v>
      </c>
      <c r="R10" s="262" t="e">
        <f t="shared" si="2"/>
        <v>#NAME?</v>
      </c>
      <c r="S10" s="262" t="e">
        <f t="shared" si="3"/>
        <v>#NAME?</v>
      </c>
    </row>
    <row r="11" spans="1:19" ht="18.75">
      <c r="A11" s="255" t="s">
        <v>560</v>
      </c>
      <c r="B11" s="260" t="str">
        <f t="shared" si="0"/>
        <v>C10</v>
      </c>
      <c r="C11" s="257" t="s">
        <v>1161</v>
      </c>
      <c r="D11" s="270" t="s">
        <v>1136</v>
      </c>
      <c r="E11" s="270" t="s">
        <v>248</v>
      </c>
      <c r="F11" s="270" t="s">
        <v>1327</v>
      </c>
      <c r="G11" s="270" t="s">
        <v>592</v>
      </c>
      <c r="H11" s="270" t="s">
        <v>593</v>
      </c>
      <c r="I11" s="270" t="s">
        <v>594</v>
      </c>
      <c r="J11" s="270"/>
      <c r="K11" s="262" t="e">
        <f>_xlfn.COUNTIFS('ｴﾝﾄﾘｰ男子'!$F$2:$F$101,$B11,'ｴﾝﾄﾘｰ男子'!$B$2:$B$101,"A")</f>
        <v>#NAME?</v>
      </c>
      <c r="L11" s="262" t="e">
        <f>_xlfn.COUNTIFS('ｴﾝﾄﾘｰ男子'!$F$2:$F$101,$B11,'ｴﾝﾄﾘｰ男子'!$B$2:$B$101,"B")</f>
        <v>#NAME?</v>
      </c>
      <c r="M11" s="262" t="e">
        <f>_xlfn.COUNTIFS('ｴﾝﾄﾘｰ男子'!$F$2:$F$101,$B11,'ｴﾝﾄﾘｰ男子'!$B$2:$B$101,"C")</f>
        <v>#NAME?</v>
      </c>
      <c r="N11" s="262" t="e">
        <f t="shared" si="1"/>
        <v>#NAME?</v>
      </c>
      <c r="O11" s="262" t="e">
        <f>_xlfn.COUNTIFS('ｴﾝﾄﾘｰ女子'!$F$2:$F$101,$B11,'ｴﾝﾄﾘｰ女子'!$B$2:$B$101,"A")</f>
        <v>#NAME?</v>
      </c>
      <c r="P11" s="262" t="e">
        <f>_xlfn.COUNTIFS('ｴﾝﾄﾘｰ女子'!$F$2:$F$101,$B11,'ｴﾝﾄﾘｰ女子'!$B$2:$B$101,"B")</f>
        <v>#NAME?</v>
      </c>
      <c r="Q11" s="262" t="e">
        <f>_xlfn.COUNTIFS('ｴﾝﾄﾘｰ女子'!$F$2:$F$101,$B11,'ｴﾝﾄﾘｰ女子'!$B$2:$B$101,"C")</f>
        <v>#NAME?</v>
      </c>
      <c r="R11" s="262" t="e">
        <f t="shared" si="2"/>
        <v>#NAME?</v>
      </c>
      <c r="S11" s="262" t="e">
        <f t="shared" si="3"/>
        <v>#NAME?</v>
      </c>
    </row>
    <row r="12" spans="1:19" ht="18.75">
      <c r="A12" s="255" t="s">
        <v>560</v>
      </c>
      <c r="B12" s="260" t="str">
        <f t="shared" si="0"/>
        <v>C11</v>
      </c>
      <c r="C12" s="257" t="s">
        <v>1162</v>
      </c>
      <c r="D12" s="270" t="s">
        <v>1137</v>
      </c>
      <c r="E12" s="270" t="s">
        <v>250</v>
      </c>
      <c r="F12" s="270" t="s">
        <v>1343</v>
      </c>
      <c r="G12" s="270" t="s">
        <v>595</v>
      </c>
      <c r="H12" s="270" t="s">
        <v>596</v>
      </c>
      <c r="I12" s="270" t="s">
        <v>597</v>
      </c>
      <c r="J12" s="270"/>
      <c r="K12" s="262" t="e">
        <f>_xlfn.COUNTIFS('ｴﾝﾄﾘｰ男子'!$F$2:$F$101,$B12,'ｴﾝﾄﾘｰ男子'!$B$2:$B$101,"A")</f>
        <v>#NAME?</v>
      </c>
      <c r="L12" s="262" t="e">
        <f>_xlfn.COUNTIFS('ｴﾝﾄﾘｰ男子'!$F$2:$F$101,$B12,'ｴﾝﾄﾘｰ男子'!$B$2:$B$101,"B")</f>
        <v>#NAME?</v>
      </c>
      <c r="M12" s="262" t="e">
        <f>_xlfn.COUNTIFS('ｴﾝﾄﾘｰ男子'!$F$2:$F$101,$B12,'ｴﾝﾄﾘｰ男子'!$B$2:$B$101,"C")</f>
        <v>#NAME?</v>
      </c>
      <c r="N12" s="262" t="e">
        <f t="shared" si="1"/>
        <v>#NAME?</v>
      </c>
      <c r="O12" s="262" t="e">
        <f>_xlfn.COUNTIFS('ｴﾝﾄﾘｰ女子'!$F$2:$F$101,$B12,'ｴﾝﾄﾘｰ女子'!$B$2:$B$101,"A")</f>
        <v>#NAME?</v>
      </c>
      <c r="P12" s="262" t="e">
        <f>_xlfn.COUNTIFS('ｴﾝﾄﾘｰ女子'!$F$2:$F$101,$B12,'ｴﾝﾄﾘｰ女子'!$B$2:$B$101,"B")</f>
        <v>#NAME?</v>
      </c>
      <c r="Q12" s="262" t="e">
        <f>_xlfn.COUNTIFS('ｴﾝﾄﾘｰ女子'!$F$2:$F$101,$B12,'ｴﾝﾄﾘｰ女子'!$B$2:$B$101,"C")</f>
        <v>#NAME?</v>
      </c>
      <c r="R12" s="262" t="e">
        <f t="shared" si="2"/>
        <v>#NAME?</v>
      </c>
      <c r="S12" s="262" t="e">
        <f t="shared" si="3"/>
        <v>#NAME?</v>
      </c>
    </row>
    <row r="13" spans="1:19" ht="18.75">
      <c r="A13" s="255" t="s">
        <v>560</v>
      </c>
      <c r="B13" s="260" t="str">
        <f t="shared" si="0"/>
        <v>C12</v>
      </c>
      <c r="C13" s="257" t="s">
        <v>1163</v>
      </c>
      <c r="D13" s="270" t="s">
        <v>229</v>
      </c>
      <c r="E13" s="270" t="s">
        <v>252</v>
      </c>
      <c r="F13" s="270" t="s">
        <v>1328</v>
      </c>
      <c r="G13" s="270" t="s">
        <v>598</v>
      </c>
      <c r="H13" s="270" t="s">
        <v>599</v>
      </c>
      <c r="I13" s="270" t="s">
        <v>600</v>
      </c>
      <c r="J13" s="270"/>
      <c r="K13" s="262" t="e">
        <f>_xlfn.COUNTIFS('ｴﾝﾄﾘｰ男子'!$F$2:$F$101,$B13,'ｴﾝﾄﾘｰ男子'!$B$2:$B$101,"A")</f>
        <v>#NAME?</v>
      </c>
      <c r="L13" s="262" t="e">
        <f>_xlfn.COUNTIFS('ｴﾝﾄﾘｰ男子'!$F$2:$F$101,$B13,'ｴﾝﾄﾘｰ男子'!$B$2:$B$101,"B")</f>
        <v>#NAME?</v>
      </c>
      <c r="M13" s="262" t="e">
        <f>_xlfn.COUNTIFS('ｴﾝﾄﾘｰ男子'!$F$2:$F$101,$B13,'ｴﾝﾄﾘｰ男子'!$B$2:$B$101,"C")</f>
        <v>#NAME?</v>
      </c>
      <c r="N13" s="262" t="e">
        <f t="shared" si="1"/>
        <v>#NAME?</v>
      </c>
      <c r="O13" s="262" t="e">
        <f>_xlfn.COUNTIFS('ｴﾝﾄﾘｰ女子'!$F$2:$F$101,$B13,'ｴﾝﾄﾘｰ女子'!$B$2:$B$101,"A")</f>
        <v>#NAME?</v>
      </c>
      <c r="P13" s="262" t="e">
        <f>_xlfn.COUNTIFS('ｴﾝﾄﾘｰ女子'!$F$2:$F$101,$B13,'ｴﾝﾄﾘｰ女子'!$B$2:$B$101,"B")</f>
        <v>#NAME?</v>
      </c>
      <c r="Q13" s="262" t="e">
        <f>_xlfn.COUNTIFS('ｴﾝﾄﾘｰ女子'!$F$2:$F$101,$B13,'ｴﾝﾄﾘｰ女子'!$B$2:$B$101,"C")</f>
        <v>#NAME?</v>
      </c>
      <c r="R13" s="262" t="e">
        <f t="shared" si="2"/>
        <v>#NAME?</v>
      </c>
      <c r="S13" s="262" t="e">
        <f t="shared" si="3"/>
        <v>#NAME?</v>
      </c>
    </row>
    <row r="14" spans="1:19" ht="18.75">
      <c r="A14" s="255" t="s">
        <v>560</v>
      </c>
      <c r="B14" s="260" t="str">
        <f t="shared" si="0"/>
        <v>C13</v>
      </c>
      <c r="C14" s="257" t="s">
        <v>1164</v>
      </c>
      <c r="D14" s="270" t="s">
        <v>231</v>
      </c>
      <c r="E14" s="270" t="s">
        <v>254</v>
      </c>
      <c r="F14" s="270" t="s">
        <v>1329</v>
      </c>
      <c r="G14" s="270" t="s">
        <v>601</v>
      </c>
      <c r="H14" s="270" t="s">
        <v>602</v>
      </c>
      <c r="I14" s="270" t="s">
        <v>603</v>
      </c>
      <c r="J14" s="270"/>
      <c r="K14" s="262" t="e">
        <f>_xlfn.COUNTIFS('ｴﾝﾄﾘｰ男子'!$F$2:$F$101,$B14,'ｴﾝﾄﾘｰ男子'!$B$2:$B$101,"A")</f>
        <v>#NAME?</v>
      </c>
      <c r="L14" s="262" t="e">
        <f>_xlfn.COUNTIFS('ｴﾝﾄﾘｰ男子'!$F$2:$F$101,$B14,'ｴﾝﾄﾘｰ男子'!$B$2:$B$101,"B")</f>
        <v>#NAME?</v>
      </c>
      <c r="M14" s="262" t="e">
        <f>_xlfn.COUNTIFS('ｴﾝﾄﾘｰ男子'!$F$2:$F$101,$B14,'ｴﾝﾄﾘｰ男子'!$B$2:$B$101,"C")</f>
        <v>#NAME?</v>
      </c>
      <c r="N14" s="262" t="e">
        <f t="shared" si="1"/>
        <v>#NAME?</v>
      </c>
      <c r="O14" s="262" t="e">
        <f>_xlfn.COUNTIFS('ｴﾝﾄﾘｰ女子'!$F$2:$F$101,$B14,'ｴﾝﾄﾘｰ女子'!$B$2:$B$101,"A")</f>
        <v>#NAME?</v>
      </c>
      <c r="P14" s="262" t="e">
        <f>_xlfn.COUNTIFS('ｴﾝﾄﾘｰ女子'!$F$2:$F$101,$B14,'ｴﾝﾄﾘｰ女子'!$B$2:$B$101,"B")</f>
        <v>#NAME?</v>
      </c>
      <c r="Q14" s="262" t="e">
        <f>_xlfn.COUNTIFS('ｴﾝﾄﾘｰ女子'!$F$2:$F$101,$B14,'ｴﾝﾄﾘｰ女子'!$B$2:$B$101,"C")</f>
        <v>#NAME?</v>
      </c>
      <c r="R14" s="262" t="e">
        <f t="shared" si="2"/>
        <v>#NAME?</v>
      </c>
      <c r="S14" s="262" t="e">
        <f t="shared" si="3"/>
        <v>#NAME?</v>
      </c>
    </row>
    <row r="15" spans="1:19" ht="18.75">
      <c r="A15" s="255" t="s">
        <v>560</v>
      </c>
      <c r="B15" s="260" t="str">
        <f t="shared" si="0"/>
        <v>C14</v>
      </c>
      <c r="C15" s="257" t="s">
        <v>1165</v>
      </c>
      <c r="D15" s="270" t="s">
        <v>233</v>
      </c>
      <c r="E15" s="270" t="s">
        <v>256</v>
      </c>
      <c r="F15" s="270" t="s">
        <v>1330</v>
      </c>
      <c r="G15" s="270" t="s">
        <v>604</v>
      </c>
      <c r="H15" s="270" t="s">
        <v>605</v>
      </c>
      <c r="I15" s="270" t="s">
        <v>606</v>
      </c>
      <c r="J15" s="270"/>
      <c r="K15" s="262" t="e">
        <f>_xlfn.COUNTIFS('ｴﾝﾄﾘｰ男子'!$F$2:$F$101,$B15,'ｴﾝﾄﾘｰ男子'!$B$2:$B$101,"A")</f>
        <v>#NAME?</v>
      </c>
      <c r="L15" s="262" t="e">
        <f>_xlfn.COUNTIFS('ｴﾝﾄﾘｰ男子'!$F$2:$F$101,$B15,'ｴﾝﾄﾘｰ男子'!$B$2:$B$101,"B")</f>
        <v>#NAME?</v>
      </c>
      <c r="M15" s="262" t="e">
        <f>_xlfn.COUNTIFS('ｴﾝﾄﾘｰ男子'!$F$2:$F$101,$B15,'ｴﾝﾄﾘｰ男子'!$B$2:$B$101,"C")</f>
        <v>#NAME?</v>
      </c>
      <c r="N15" s="262" t="e">
        <f t="shared" si="1"/>
        <v>#NAME?</v>
      </c>
      <c r="O15" s="262" t="e">
        <f>_xlfn.COUNTIFS('ｴﾝﾄﾘｰ女子'!$F$2:$F$101,$B15,'ｴﾝﾄﾘｰ女子'!$B$2:$B$101,"A")</f>
        <v>#NAME?</v>
      </c>
      <c r="P15" s="262" t="e">
        <f>_xlfn.COUNTIFS('ｴﾝﾄﾘｰ女子'!$F$2:$F$101,$B15,'ｴﾝﾄﾘｰ女子'!$B$2:$B$101,"B")</f>
        <v>#NAME?</v>
      </c>
      <c r="Q15" s="262" t="e">
        <f>_xlfn.COUNTIFS('ｴﾝﾄﾘｰ女子'!$F$2:$F$101,$B15,'ｴﾝﾄﾘｰ女子'!$B$2:$B$101,"C")</f>
        <v>#NAME?</v>
      </c>
      <c r="R15" s="262" t="e">
        <f t="shared" si="2"/>
        <v>#NAME?</v>
      </c>
      <c r="S15" s="262" t="e">
        <f t="shared" si="3"/>
        <v>#NAME?</v>
      </c>
    </row>
    <row r="16" spans="1:19" ht="18.75">
      <c r="A16" s="255" t="s">
        <v>560</v>
      </c>
      <c r="B16" s="260" t="str">
        <f t="shared" si="0"/>
        <v>C15</v>
      </c>
      <c r="C16" s="257" t="s">
        <v>1166</v>
      </c>
      <c r="D16" s="270" t="s">
        <v>235</v>
      </c>
      <c r="E16" s="270" t="s">
        <v>258</v>
      </c>
      <c r="F16" s="270" t="s">
        <v>1331</v>
      </c>
      <c r="G16" s="270" t="s">
        <v>607</v>
      </c>
      <c r="H16" s="270" t="s">
        <v>608</v>
      </c>
      <c r="I16" s="270" t="s">
        <v>609</v>
      </c>
      <c r="J16" s="270"/>
      <c r="K16" s="262" t="e">
        <f>_xlfn.COUNTIFS('ｴﾝﾄﾘｰ男子'!$F$2:$F$101,$B16,'ｴﾝﾄﾘｰ男子'!$B$2:$B$101,"A")</f>
        <v>#NAME?</v>
      </c>
      <c r="L16" s="262" t="e">
        <f>_xlfn.COUNTIFS('ｴﾝﾄﾘｰ男子'!$F$2:$F$101,$B16,'ｴﾝﾄﾘｰ男子'!$B$2:$B$101,"B")</f>
        <v>#NAME?</v>
      </c>
      <c r="M16" s="262" t="e">
        <f>_xlfn.COUNTIFS('ｴﾝﾄﾘｰ男子'!$F$2:$F$101,$B16,'ｴﾝﾄﾘｰ男子'!$B$2:$B$101,"C")</f>
        <v>#NAME?</v>
      </c>
      <c r="N16" s="262" t="e">
        <f t="shared" si="1"/>
        <v>#NAME?</v>
      </c>
      <c r="O16" s="262" t="e">
        <f>_xlfn.COUNTIFS('ｴﾝﾄﾘｰ女子'!$F$2:$F$101,$B16,'ｴﾝﾄﾘｰ女子'!$B$2:$B$101,"A")</f>
        <v>#NAME?</v>
      </c>
      <c r="P16" s="262" t="e">
        <f>_xlfn.COUNTIFS('ｴﾝﾄﾘｰ女子'!$F$2:$F$101,$B16,'ｴﾝﾄﾘｰ女子'!$B$2:$B$101,"B")</f>
        <v>#NAME?</v>
      </c>
      <c r="Q16" s="262" t="e">
        <f>_xlfn.COUNTIFS('ｴﾝﾄﾘｰ女子'!$F$2:$F$101,$B16,'ｴﾝﾄﾘｰ女子'!$B$2:$B$101,"C")</f>
        <v>#NAME?</v>
      </c>
      <c r="R16" s="262" t="e">
        <f t="shared" si="2"/>
        <v>#NAME?</v>
      </c>
      <c r="S16" s="262" t="e">
        <f t="shared" si="3"/>
        <v>#NAME?</v>
      </c>
    </row>
    <row r="17" spans="1:19" ht="18.75">
      <c r="A17" s="255" t="s">
        <v>560</v>
      </c>
      <c r="B17" s="260" t="str">
        <f t="shared" si="0"/>
        <v>C16</v>
      </c>
      <c r="C17" s="257" t="s">
        <v>1167</v>
      </c>
      <c r="D17" s="270" t="s">
        <v>237</v>
      </c>
      <c r="E17" s="270" t="s">
        <v>260</v>
      </c>
      <c r="F17" s="270" t="s">
        <v>1332</v>
      </c>
      <c r="G17" s="270" t="s">
        <v>610</v>
      </c>
      <c r="H17" s="270" t="s">
        <v>611</v>
      </c>
      <c r="I17" s="270" t="s">
        <v>612</v>
      </c>
      <c r="J17" s="270"/>
      <c r="K17" s="262" t="e">
        <f>_xlfn.COUNTIFS('ｴﾝﾄﾘｰ男子'!$F$2:$F$101,$B17,'ｴﾝﾄﾘｰ男子'!$B$2:$B$101,"A")</f>
        <v>#NAME?</v>
      </c>
      <c r="L17" s="262" t="e">
        <f>_xlfn.COUNTIFS('ｴﾝﾄﾘｰ男子'!$F$2:$F$101,$B17,'ｴﾝﾄﾘｰ男子'!$B$2:$B$101,"B")</f>
        <v>#NAME?</v>
      </c>
      <c r="M17" s="262" t="e">
        <f>_xlfn.COUNTIFS('ｴﾝﾄﾘｰ男子'!$F$2:$F$101,$B17,'ｴﾝﾄﾘｰ男子'!$B$2:$B$101,"C")</f>
        <v>#NAME?</v>
      </c>
      <c r="N17" s="262" t="e">
        <f t="shared" si="1"/>
        <v>#NAME?</v>
      </c>
      <c r="O17" s="262" t="e">
        <f>_xlfn.COUNTIFS('ｴﾝﾄﾘｰ女子'!$F$2:$F$101,$B17,'ｴﾝﾄﾘｰ女子'!$B$2:$B$101,"A")</f>
        <v>#NAME?</v>
      </c>
      <c r="P17" s="262" t="e">
        <f>_xlfn.COUNTIFS('ｴﾝﾄﾘｰ女子'!$F$2:$F$101,$B17,'ｴﾝﾄﾘｰ女子'!$B$2:$B$101,"B")</f>
        <v>#NAME?</v>
      </c>
      <c r="Q17" s="262" t="e">
        <f>_xlfn.COUNTIFS('ｴﾝﾄﾘｰ女子'!$F$2:$F$101,$B17,'ｴﾝﾄﾘｰ女子'!$B$2:$B$101,"C")</f>
        <v>#NAME?</v>
      </c>
      <c r="R17" s="262" t="e">
        <f t="shared" si="2"/>
        <v>#NAME?</v>
      </c>
      <c r="S17" s="262" t="e">
        <f t="shared" si="3"/>
        <v>#NAME?</v>
      </c>
    </row>
    <row r="18" spans="1:19" ht="18.75">
      <c r="A18" s="255" t="s">
        <v>560</v>
      </c>
      <c r="B18" s="260" t="str">
        <f t="shared" si="0"/>
        <v>C17</v>
      </c>
      <c r="C18" s="257" t="s">
        <v>1168</v>
      </c>
      <c r="D18" s="270" t="s">
        <v>239</v>
      </c>
      <c r="E18" s="271" t="s">
        <v>262</v>
      </c>
      <c r="F18" s="271" t="s">
        <v>1333</v>
      </c>
      <c r="G18" s="270" t="s">
        <v>561</v>
      </c>
      <c r="H18" s="270" t="s">
        <v>613</v>
      </c>
      <c r="I18" s="270" t="s">
        <v>614</v>
      </c>
      <c r="J18" s="270"/>
      <c r="K18" s="262" t="e">
        <f>_xlfn.COUNTIFS('ｴﾝﾄﾘｰ男子'!$F$2:$F$101,$B18,'ｴﾝﾄﾘｰ男子'!$B$2:$B$101,"A")</f>
        <v>#NAME?</v>
      </c>
      <c r="L18" s="262" t="e">
        <f>_xlfn.COUNTIFS('ｴﾝﾄﾘｰ男子'!$F$2:$F$101,$B18,'ｴﾝﾄﾘｰ男子'!$B$2:$B$101,"B")</f>
        <v>#NAME?</v>
      </c>
      <c r="M18" s="262" t="e">
        <f>_xlfn.COUNTIFS('ｴﾝﾄﾘｰ男子'!$F$2:$F$101,$B18,'ｴﾝﾄﾘｰ男子'!$B$2:$B$101,"C")</f>
        <v>#NAME?</v>
      </c>
      <c r="N18" s="262" t="e">
        <f t="shared" si="1"/>
        <v>#NAME?</v>
      </c>
      <c r="O18" s="262" t="e">
        <f>_xlfn.COUNTIFS('ｴﾝﾄﾘｰ女子'!$F$2:$F$101,$B18,'ｴﾝﾄﾘｰ女子'!$B$2:$B$101,"A")</f>
        <v>#NAME?</v>
      </c>
      <c r="P18" s="262" t="e">
        <f>_xlfn.COUNTIFS('ｴﾝﾄﾘｰ女子'!$F$2:$F$101,$B18,'ｴﾝﾄﾘｰ女子'!$B$2:$B$101,"B")</f>
        <v>#NAME?</v>
      </c>
      <c r="Q18" s="262" t="e">
        <f>_xlfn.COUNTIFS('ｴﾝﾄﾘｰ女子'!$F$2:$F$101,$B18,'ｴﾝﾄﾘｰ女子'!$B$2:$B$101,"C")</f>
        <v>#NAME?</v>
      </c>
      <c r="R18" s="262" t="e">
        <f t="shared" si="2"/>
        <v>#NAME?</v>
      </c>
      <c r="S18" s="262" t="e">
        <f t="shared" si="3"/>
        <v>#NAME?</v>
      </c>
    </row>
    <row r="19" spans="1:19" ht="18.75">
      <c r="A19" s="255" t="s">
        <v>560</v>
      </c>
      <c r="B19" s="260" t="str">
        <f t="shared" si="0"/>
        <v>C18</v>
      </c>
      <c r="C19" s="257" t="s">
        <v>1169</v>
      </c>
      <c r="D19" s="270" t="s">
        <v>241</v>
      </c>
      <c r="E19" s="270" t="s">
        <v>264</v>
      </c>
      <c r="F19" s="270" t="s">
        <v>1334</v>
      </c>
      <c r="G19" s="270" t="s">
        <v>615</v>
      </c>
      <c r="H19" s="270" t="s">
        <v>616</v>
      </c>
      <c r="I19" s="270" t="s">
        <v>617</v>
      </c>
      <c r="J19" s="270"/>
      <c r="K19" s="262" t="e">
        <f>_xlfn.COUNTIFS('ｴﾝﾄﾘｰ男子'!$F$2:$F$101,$B19,'ｴﾝﾄﾘｰ男子'!$B$2:$B$101,"A")</f>
        <v>#NAME?</v>
      </c>
      <c r="L19" s="262" t="e">
        <f>_xlfn.COUNTIFS('ｴﾝﾄﾘｰ男子'!$F$2:$F$101,$B19,'ｴﾝﾄﾘｰ男子'!$B$2:$B$101,"B")</f>
        <v>#NAME?</v>
      </c>
      <c r="M19" s="262" t="e">
        <f>_xlfn.COUNTIFS('ｴﾝﾄﾘｰ男子'!$F$2:$F$101,$B19,'ｴﾝﾄﾘｰ男子'!$B$2:$B$101,"C")</f>
        <v>#NAME?</v>
      </c>
      <c r="N19" s="262" t="e">
        <f t="shared" si="1"/>
        <v>#NAME?</v>
      </c>
      <c r="O19" s="262" t="e">
        <f>_xlfn.COUNTIFS('ｴﾝﾄﾘｰ女子'!$F$2:$F$101,$B19,'ｴﾝﾄﾘｰ女子'!$B$2:$B$101,"A")</f>
        <v>#NAME?</v>
      </c>
      <c r="P19" s="262" t="e">
        <f>_xlfn.COUNTIFS('ｴﾝﾄﾘｰ女子'!$F$2:$F$101,$B19,'ｴﾝﾄﾘｰ女子'!$B$2:$B$101,"B")</f>
        <v>#NAME?</v>
      </c>
      <c r="Q19" s="262" t="e">
        <f>_xlfn.COUNTIFS('ｴﾝﾄﾘｰ女子'!$F$2:$F$101,$B19,'ｴﾝﾄﾘｰ女子'!$B$2:$B$101,"C")</f>
        <v>#NAME?</v>
      </c>
      <c r="R19" s="262" t="e">
        <f t="shared" si="2"/>
        <v>#NAME?</v>
      </c>
      <c r="S19" s="262" t="e">
        <f t="shared" si="3"/>
        <v>#NAME?</v>
      </c>
    </row>
    <row r="20" spans="1:19" ht="18.75">
      <c r="A20" s="255" t="s">
        <v>560</v>
      </c>
      <c r="B20" s="260" t="str">
        <f t="shared" si="0"/>
        <v>C19</v>
      </c>
      <c r="C20" s="257" t="s">
        <v>1170</v>
      </c>
      <c r="D20" s="270" t="s">
        <v>243</v>
      </c>
      <c r="E20" s="270" t="s">
        <v>266</v>
      </c>
      <c r="F20" s="270" t="s">
        <v>1335</v>
      </c>
      <c r="G20" s="270" t="s">
        <v>618</v>
      </c>
      <c r="H20" s="270" t="s">
        <v>619</v>
      </c>
      <c r="I20" s="270" t="s">
        <v>620</v>
      </c>
      <c r="J20" s="270"/>
      <c r="K20" s="262" t="e">
        <f>_xlfn.COUNTIFS('ｴﾝﾄﾘｰ男子'!$F$2:$F$101,$B20,'ｴﾝﾄﾘｰ男子'!$B$2:$B$101,"A")</f>
        <v>#NAME?</v>
      </c>
      <c r="L20" s="262" t="e">
        <f>_xlfn.COUNTIFS('ｴﾝﾄﾘｰ男子'!$F$2:$F$101,$B20,'ｴﾝﾄﾘｰ男子'!$B$2:$B$101,"B")</f>
        <v>#NAME?</v>
      </c>
      <c r="M20" s="262" t="e">
        <f>_xlfn.COUNTIFS('ｴﾝﾄﾘｰ男子'!$F$2:$F$101,$B20,'ｴﾝﾄﾘｰ男子'!$B$2:$B$101,"C")</f>
        <v>#NAME?</v>
      </c>
      <c r="N20" s="262" t="e">
        <f t="shared" si="1"/>
        <v>#NAME?</v>
      </c>
      <c r="O20" s="262" t="e">
        <f>_xlfn.COUNTIFS('ｴﾝﾄﾘｰ女子'!$F$2:$F$101,$B20,'ｴﾝﾄﾘｰ女子'!$B$2:$B$101,"A")</f>
        <v>#NAME?</v>
      </c>
      <c r="P20" s="262" t="e">
        <f>_xlfn.COUNTIFS('ｴﾝﾄﾘｰ女子'!$F$2:$F$101,$B20,'ｴﾝﾄﾘｰ女子'!$B$2:$B$101,"B")</f>
        <v>#NAME?</v>
      </c>
      <c r="Q20" s="262" t="e">
        <f>_xlfn.COUNTIFS('ｴﾝﾄﾘｰ女子'!$F$2:$F$101,$B20,'ｴﾝﾄﾘｰ女子'!$B$2:$B$101,"C")</f>
        <v>#NAME?</v>
      </c>
      <c r="R20" s="262" t="e">
        <f t="shared" si="2"/>
        <v>#NAME?</v>
      </c>
      <c r="S20" s="262" t="e">
        <f t="shared" si="3"/>
        <v>#NAME?</v>
      </c>
    </row>
    <row r="21" spans="1:19" ht="18.75">
      <c r="A21" s="255" t="s">
        <v>560</v>
      </c>
      <c r="B21" s="260" t="str">
        <f t="shared" si="0"/>
        <v>C20</v>
      </c>
      <c r="C21" s="257" t="s">
        <v>1171</v>
      </c>
      <c r="D21" s="270" t="s">
        <v>245</v>
      </c>
      <c r="E21" s="270" t="s">
        <v>268</v>
      </c>
      <c r="F21" s="270" t="s">
        <v>1336</v>
      </c>
      <c r="G21" s="270" t="s">
        <v>621</v>
      </c>
      <c r="H21" s="270" t="s">
        <v>622</v>
      </c>
      <c r="I21" s="270" t="s">
        <v>623</v>
      </c>
      <c r="J21" s="270"/>
      <c r="K21" s="262" t="e">
        <f>_xlfn.COUNTIFS('ｴﾝﾄﾘｰ男子'!$F$2:$F$101,$B21,'ｴﾝﾄﾘｰ男子'!$B$2:$B$101,"A")</f>
        <v>#NAME?</v>
      </c>
      <c r="L21" s="262" t="e">
        <f>_xlfn.COUNTIFS('ｴﾝﾄﾘｰ男子'!$F$2:$F$101,$B21,'ｴﾝﾄﾘｰ男子'!$B$2:$B$101,"B")</f>
        <v>#NAME?</v>
      </c>
      <c r="M21" s="262" t="e">
        <f>_xlfn.COUNTIFS('ｴﾝﾄﾘｰ男子'!$F$2:$F$101,$B21,'ｴﾝﾄﾘｰ男子'!$B$2:$B$101,"C")</f>
        <v>#NAME?</v>
      </c>
      <c r="N21" s="262" t="e">
        <f t="shared" si="1"/>
        <v>#NAME?</v>
      </c>
      <c r="O21" s="262" t="e">
        <f>_xlfn.COUNTIFS('ｴﾝﾄﾘｰ女子'!$F$2:$F$101,$B21,'ｴﾝﾄﾘｰ女子'!$B$2:$B$101,"A")</f>
        <v>#NAME?</v>
      </c>
      <c r="P21" s="262" t="e">
        <f>_xlfn.COUNTIFS('ｴﾝﾄﾘｰ女子'!$F$2:$F$101,$B21,'ｴﾝﾄﾘｰ女子'!$B$2:$B$101,"B")</f>
        <v>#NAME?</v>
      </c>
      <c r="Q21" s="262" t="e">
        <f>_xlfn.COUNTIFS('ｴﾝﾄﾘｰ女子'!$F$2:$F$101,$B21,'ｴﾝﾄﾘｰ女子'!$B$2:$B$101,"C")</f>
        <v>#NAME?</v>
      </c>
      <c r="R21" s="262" t="e">
        <f t="shared" si="2"/>
        <v>#NAME?</v>
      </c>
      <c r="S21" s="262" t="e">
        <f t="shared" si="3"/>
        <v>#NAME?</v>
      </c>
    </row>
    <row r="22" spans="1:19" ht="18.75">
      <c r="A22" s="255" t="s">
        <v>560</v>
      </c>
      <c r="B22" s="260" t="str">
        <f t="shared" si="0"/>
        <v>C21</v>
      </c>
      <c r="C22" s="257" t="s">
        <v>1172</v>
      </c>
      <c r="D22" s="270" t="s">
        <v>247</v>
      </c>
      <c r="E22" s="270" t="s">
        <v>270</v>
      </c>
      <c r="F22" s="270" t="s">
        <v>1337</v>
      </c>
      <c r="G22" s="270" t="s">
        <v>624</v>
      </c>
      <c r="H22" s="270" t="s">
        <v>625</v>
      </c>
      <c r="I22" s="270" t="s">
        <v>626</v>
      </c>
      <c r="J22" s="270"/>
      <c r="K22" s="262" t="e">
        <f>_xlfn.COUNTIFS('ｴﾝﾄﾘｰ男子'!$F$2:$F$101,$B22,'ｴﾝﾄﾘｰ男子'!$B$2:$B$101,"A")</f>
        <v>#NAME?</v>
      </c>
      <c r="L22" s="262" t="e">
        <f>_xlfn.COUNTIFS('ｴﾝﾄﾘｰ男子'!$F$2:$F$101,$B22,'ｴﾝﾄﾘｰ男子'!$B$2:$B$101,"B")</f>
        <v>#NAME?</v>
      </c>
      <c r="M22" s="262" t="e">
        <f>_xlfn.COUNTIFS('ｴﾝﾄﾘｰ男子'!$F$2:$F$101,$B22,'ｴﾝﾄﾘｰ男子'!$B$2:$B$101,"C")</f>
        <v>#NAME?</v>
      </c>
      <c r="N22" s="262" t="e">
        <f t="shared" si="1"/>
        <v>#NAME?</v>
      </c>
      <c r="O22" s="262" t="e">
        <f>_xlfn.COUNTIFS('ｴﾝﾄﾘｰ女子'!$F$2:$F$101,$B22,'ｴﾝﾄﾘｰ女子'!$B$2:$B$101,"A")</f>
        <v>#NAME?</v>
      </c>
      <c r="P22" s="262" t="e">
        <f>_xlfn.COUNTIFS('ｴﾝﾄﾘｰ女子'!$F$2:$F$101,$B22,'ｴﾝﾄﾘｰ女子'!$B$2:$B$101,"B")</f>
        <v>#NAME?</v>
      </c>
      <c r="Q22" s="262" t="e">
        <f>_xlfn.COUNTIFS('ｴﾝﾄﾘｰ女子'!$F$2:$F$101,$B22,'ｴﾝﾄﾘｰ女子'!$B$2:$B$101,"C")</f>
        <v>#NAME?</v>
      </c>
      <c r="R22" s="262" t="e">
        <f t="shared" si="2"/>
        <v>#NAME?</v>
      </c>
      <c r="S22" s="262" t="e">
        <f t="shared" si="3"/>
        <v>#NAME?</v>
      </c>
    </row>
    <row r="23" spans="1:19" ht="18.75">
      <c r="A23" s="255" t="s">
        <v>560</v>
      </c>
      <c r="B23" s="260" t="str">
        <f t="shared" si="0"/>
        <v>C22</v>
      </c>
      <c r="C23" s="257" t="s">
        <v>1173</v>
      </c>
      <c r="D23" s="270" t="s">
        <v>249</v>
      </c>
      <c r="E23" s="270" t="s">
        <v>272</v>
      </c>
      <c r="F23" s="270" t="s">
        <v>1338</v>
      </c>
      <c r="G23" s="270" t="s">
        <v>627</v>
      </c>
      <c r="H23" s="270" t="s">
        <v>628</v>
      </c>
      <c r="I23" s="270" t="s">
        <v>629</v>
      </c>
      <c r="J23" s="270"/>
      <c r="K23" s="262" t="e">
        <f>_xlfn.COUNTIFS('ｴﾝﾄﾘｰ男子'!$F$2:$F$101,$B23,'ｴﾝﾄﾘｰ男子'!$B$2:$B$101,"A")</f>
        <v>#NAME?</v>
      </c>
      <c r="L23" s="262" t="e">
        <f>_xlfn.COUNTIFS('ｴﾝﾄﾘｰ男子'!$F$2:$F$101,$B23,'ｴﾝﾄﾘｰ男子'!$B$2:$B$101,"B")</f>
        <v>#NAME?</v>
      </c>
      <c r="M23" s="262" t="e">
        <f>_xlfn.COUNTIFS('ｴﾝﾄﾘｰ男子'!$F$2:$F$101,$B23,'ｴﾝﾄﾘｰ男子'!$B$2:$B$101,"C")</f>
        <v>#NAME?</v>
      </c>
      <c r="N23" s="262" t="e">
        <f t="shared" si="1"/>
        <v>#NAME?</v>
      </c>
      <c r="O23" s="262" t="e">
        <f>_xlfn.COUNTIFS('ｴﾝﾄﾘｰ女子'!$F$2:$F$101,$B23,'ｴﾝﾄﾘｰ女子'!$B$2:$B$101,"A")</f>
        <v>#NAME?</v>
      </c>
      <c r="P23" s="262" t="e">
        <f>_xlfn.COUNTIFS('ｴﾝﾄﾘｰ女子'!$F$2:$F$101,$B23,'ｴﾝﾄﾘｰ女子'!$B$2:$B$101,"B")</f>
        <v>#NAME?</v>
      </c>
      <c r="Q23" s="262" t="e">
        <f>_xlfn.COUNTIFS('ｴﾝﾄﾘｰ女子'!$F$2:$F$101,$B23,'ｴﾝﾄﾘｰ女子'!$B$2:$B$101,"C")</f>
        <v>#NAME?</v>
      </c>
      <c r="R23" s="262" t="e">
        <f t="shared" si="2"/>
        <v>#NAME?</v>
      </c>
      <c r="S23" s="262" t="e">
        <f t="shared" si="3"/>
        <v>#NAME?</v>
      </c>
    </row>
    <row r="24" spans="1:19" ht="18.75">
      <c r="A24" s="255" t="s">
        <v>560</v>
      </c>
      <c r="B24" s="260" t="str">
        <f aca="true" t="shared" si="4" ref="B24:B69">MID(D24,3,3)</f>
        <v>C23</v>
      </c>
      <c r="C24" s="257" t="s">
        <v>1151</v>
      </c>
      <c r="D24" s="270" t="s">
        <v>251</v>
      </c>
      <c r="E24" s="270" t="s">
        <v>228</v>
      </c>
      <c r="F24" s="270" t="s">
        <v>1317</v>
      </c>
      <c r="G24" s="270" t="s">
        <v>561</v>
      </c>
      <c r="H24" s="270" t="s">
        <v>562</v>
      </c>
      <c r="I24" s="270" t="s">
        <v>563</v>
      </c>
      <c r="J24" s="272" t="s">
        <v>564</v>
      </c>
      <c r="K24" s="262" t="e">
        <f>_xlfn.COUNTIFS('ｴﾝﾄﾘｰ男子'!$F$2:$F$101,$B24,'ｴﾝﾄﾘｰ男子'!$B$2:$B$101,"A")</f>
        <v>#NAME?</v>
      </c>
      <c r="L24" s="262" t="e">
        <f>_xlfn.COUNTIFS('ｴﾝﾄﾘｰ男子'!$F$2:$F$101,$B24,'ｴﾝﾄﾘｰ男子'!$B$2:$B$101,"B")</f>
        <v>#NAME?</v>
      </c>
      <c r="M24" s="262" t="e">
        <f>_xlfn.COUNTIFS('ｴﾝﾄﾘｰ男子'!$F$2:$F$101,$B24,'ｴﾝﾄﾘｰ男子'!$B$2:$B$101,"C")</f>
        <v>#NAME?</v>
      </c>
      <c r="N24" s="262" t="e">
        <f t="shared" si="1"/>
        <v>#NAME?</v>
      </c>
      <c r="O24" s="262" t="e">
        <f>_xlfn.COUNTIFS('ｴﾝﾄﾘｰ女子'!$F$2:$F$101,$B24,'ｴﾝﾄﾘｰ女子'!$B$2:$B$101,"A")</f>
        <v>#NAME?</v>
      </c>
      <c r="P24" s="262" t="e">
        <f>_xlfn.COUNTIFS('ｴﾝﾄﾘｰ女子'!$F$2:$F$101,$B24,'ｴﾝﾄﾘｰ女子'!$B$2:$B$101,"B")</f>
        <v>#NAME?</v>
      </c>
      <c r="Q24" s="262" t="e">
        <f>_xlfn.COUNTIFS('ｴﾝﾄﾘｰ女子'!$F$2:$F$101,$B24,'ｴﾝﾄﾘｰ女子'!$B$2:$B$101,"C")</f>
        <v>#NAME?</v>
      </c>
      <c r="R24" s="262" t="e">
        <f t="shared" si="2"/>
        <v>#NAME?</v>
      </c>
      <c r="S24" s="262" t="e">
        <f t="shared" si="3"/>
        <v>#NAME?</v>
      </c>
    </row>
    <row r="25" spans="1:19" ht="18.75">
      <c r="A25" s="255" t="s">
        <v>560</v>
      </c>
      <c r="B25" s="260" t="str">
        <f t="shared" si="4"/>
        <v>C24</v>
      </c>
      <c r="C25" s="257" t="s">
        <v>1174</v>
      </c>
      <c r="D25" s="270" t="s">
        <v>253</v>
      </c>
      <c r="E25" s="270" t="s">
        <v>274</v>
      </c>
      <c r="F25" s="270" t="s">
        <v>1339</v>
      </c>
      <c r="G25" s="270" t="s">
        <v>630</v>
      </c>
      <c r="H25" s="270" t="s">
        <v>631</v>
      </c>
      <c r="I25" s="270" t="s">
        <v>632</v>
      </c>
      <c r="J25" s="270"/>
      <c r="K25" s="262" t="e">
        <f>_xlfn.COUNTIFS('ｴﾝﾄﾘｰ男子'!$F$2:$F$101,$B25,'ｴﾝﾄﾘｰ男子'!$B$2:$B$101,"A")</f>
        <v>#NAME?</v>
      </c>
      <c r="L25" s="262" t="e">
        <f>_xlfn.COUNTIFS('ｴﾝﾄﾘｰ男子'!$F$2:$F$101,$B25,'ｴﾝﾄﾘｰ男子'!$B$2:$B$101,"B")</f>
        <v>#NAME?</v>
      </c>
      <c r="M25" s="262" t="e">
        <f>_xlfn.COUNTIFS('ｴﾝﾄﾘｰ男子'!$F$2:$F$101,$B25,'ｴﾝﾄﾘｰ男子'!$B$2:$B$101,"C")</f>
        <v>#NAME?</v>
      </c>
      <c r="N25" s="262" t="e">
        <f t="shared" si="1"/>
        <v>#NAME?</v>
      </c>
      <c r="O25" s="262" t="e">
        <f>_xlfn.COUNTIFS('ｴﾝﾄﾘｰ女子'!$F$2:$F$101,$B25,'ｴﾝﾄﾘｰ女子'!$B$2:$B$101,"A")</f>
        <v>#NAME?</v>
      </c>
      <c r="P25" s="262" t="e">
        <f>_xlfn.COUNTIFS('ｴﾝﾄﾘｰ女子'!$F$2:$F$101,$B25,'ｴﾝﾄﾘｰ女子'!$B$2:$B$101,"B")</f>
        <v>#NAME?</v>
      </c>
      <c r="Q25" s="262" t="e">
        <f>_xlfn.COUNTIFS('ｴﾝﾄﾘｰ女子'!$F$2:$F$101,$B25,'ｴﾝﾄﾘｰ女子'!$B$2:$B$101,"C")</f>
        <v>#NAME?</v>
      </c>
      <c r="R25" s="262" t="e">
        <f t="shared" si="2"/>
        <v>#NAME?</v>
      </c>
      <c r="S25" s="262" t="e">
        <f t="shared" si="3"/>
        <v>#NAME?</v>
      </c>
    </row>
    <row r="26" spans="1:19" ht="18.75">
      <c r="A26" s="255" t="s">
        <v>560</v>
      </c>
      <c r="B26" s="260" t="str">
        <f t="shared" si="4"/>
        <v>C25</v>
      </c>
      <c r="C26" s="257" t="s">
        <v>1175</v>
      </c>
      <c r="D26" s="270" t="s">
        <v>255</v>
      </c>
      <c r="E26" s="270" t="s">
        <v>276</v>
      </c>
      <c r="F26" s="270" t="s">
        <v>1340</v>
      </c>
      <c r="G26" s="270" t="s">
        <v>633</v>
      </c>
      <c r="H26" s="270" t="s">
        <v>634</v>
      </c>
      <c r="I26" s="270" t="s">
        <v>635</v>
      </c>
      <c r="J26" s="270"/>
      <c r="K26" s="262" t="e">
        <f>_xlfn.COUNTIFS('ｴﾝﾄﾘｰ男子'!$F$2:$F$101,$B26,'ｴﾝﾄﾘｰ男子'!$B$2:$B$101,"A")</f>
        <v>#NAME?</v>
      </c>
      <c r="L26" s="262" t="e">
        <f>_xlfn.COUNTIFS('ｴﾝﾄﾘｰ男子'!$F$2:$F$101,$B26,'ｴﾝﾄﾘｰ男子'!$B$2:$B$101,"B")</f>
        <v>#NAME?</v>
      </c>
      <c r="M26" s="262" t="e">
        <f>_xlfn.COUNTIFS('ｴﾝﾄﾘｰ男子'!$F$2:$F$101,$B26,'ｴﾝﾄﾘｰ男子'!$B$2:$B$101,"C")</f>
        <v>#NAME?</v>
      </c>
      <c r="N26" s="262" t="e">
        <f t="shared" si="1"/>
        <v>#NAME?</v>
      </c>
      <c r="O26" s="262" t="e">
        <f>_xlfn.COUNTIFS('ｴﾝﾄﾘｰ女子'!$F$2:$F$101,$B26,'ｴﾝﾄﾘｰ女子'!$B$2:$B$101,"A")</f>
        <v>#NAME?</v>
      </c>
      <c r="P26" s="262" t="e">
        <f>_xlfn.COUNTIFS('ｴﾝﾄﾘｰ女子'!$F$2:$F$101,$B26,'ｴﾝﾄﾘｰ女子'!$B$2:$B$101,"B")</f>
        <v>#NAME?</v>
      </c>
      <c r="Q26" s="262" t="e">
        <f>_xlfn.COUNTIFS('ｴﾝﾄﾘｰ女子'!$F$2:$F$101,$B26,'ｴﾝﾄﾘｰ女子'!$B$2:$B$101,"C")</f>
        <v>#NAME?</v>
      </c>
      <c r="R26" s="262" t="e">
        <f t="shared" si="2"/>
        <v>#NAME?</v>
      </c>
      <c r="S26" s="262" t="e">
        <f t="shared" si="3"/>
        <v>#NAME?</v>
      </c>
    </row>
    <row r="27" spans="1:19" ht="18.75">
      <c r="A27" s="255" t="s">
        <v>560</v>
      </c>
      <c r="B27" s="260" t="str">
        <f t="shared" si="4"/>
        <v>C26</v>
      </c>
      <c r="C27" s="257" t="s">
        <v>1150</v>
      </c>
      <c r="D27" s="270" t="s">
        <v>257</v>
      </c>
      <c r="E27" s="270" t="s">
        <v>1488</v>
      </c>
      <c r="F27" s="270" t="s">
        <v>1341</v>
      </c>
      <c r="G27" s="270" t="s">
        <v>595</v>
      </c>
      <c r="H27" s="270" t="s">
        <v>1106</v>
      </c>
      <c r="I27" s="270" t="s">
        <v>1107</v>
      </c>
      <c r="J27" s="270"/>
      <c r="K27" s="262" t="e">
        <f>_xlfn.COUNTIFS('ｴﾝﾄﾘｰ男子'!$F$2:$F$101,$B27,'ｴﾝﾄﾘｰ男子'!$B$2:$B$101,"A")</f>
        <v>#NAME?</v>
      </c>
      <c r="L27" s="262" t="e">
        <f>_xlfn.COUNTIFS('ｴﾝﾄﾘｰ男子'!$F$2:$F$101,$B27,'ｴﾝﾄﾘｰ男子'!$B$2:$B$101,"B")</f>
        <v>#NAME?</v>
      </c>
      <c r="M27" s="262" t="e">
        <f>_xlfn.COUNTIFS('ｴﾝﾄﾘｰ男子'!$F$2:$F$101,$B27,'ｴﾝﾄﾘｰ男子'!$B$2:$B$101,"C")</f>
        <v>#NAME?</v>
      </c>
      <c r="N27" s="262" t="e">
        <f t="shared" si="1"/>
        <v>#NAME?</v>
      </c>
      <c r="O27" s="262" t="e">
        <f>_xlfn.COUNTIFS('ｴﾝﾄﾘｰ女子'!$F$2:$F$101,$B27,'ｴﾝﾄﾘｰ女子'!$B$2:$B$101,"A")</f>
        <v>#NAME?</v>
      </c>
      <c r="P27" s="262" t="e">
        <f>_xlfn.COUNTIFS('ｴﾝﾄﾘｰ女子'!$F$2:$F$101,$B27,'ｴﾝﾄﾘｰ女子'!$B$2:$B$101,"B")</f>
        <v>#NAME?</v>
      </c>
      <c r="Q27" s="262" t="e">
        <f>_xlfn.COUNTIFS('ｴﾝﾄﾘｰ女子'!$F$2:$F$101,$B27,'ｴﾝﾄﾘｰ女子'!$B$2:$B$101,"C")</f>
        <v>#NAME?</v>
      </c>
      <c r="R27" s="262" t="e">
        <f t="shared" si="2"/>
        <v>#NAME?</v>
      </c>
      <c r="S27" s="262" t="e">
        <f t="shared" si="3"/>
        <v>#NAME?</v>
      </c>
    </row>
    <row r="28" spans="1:19" ht="18.75">
      <c r="A28" s="255"/>
      <c r="B28" s="260" t="str">
        <f t="shared" si="4"/>
        <v>C27</v>
      </c>
      <c r="C28" s="257" t="s">
        <v>1315</v>
      </c>
      <c r="D28" s="270" t="s">
        <v>259</v>
      </c>
      <c r="E28" s="270" t="s">
        <v>558</v>
      </c>
      <c r="F28" s="270" t="s">
        <v>1342</v>
      </c>
      <c r="G28" s="270" t="s">
        <v>607</v>
      </c>
      <c r="H28" s="270" t="s">
        <v>1108</v>
      </c>
      <c r="I28" s="270" t="s">
        <v>1109</v>
      </c>
      <c r="J28" s="270"/>
      <c r="K28" s="262" t="e">
        <f>_xlfn.COUNTIFS('ｴﾝﾄﾘｰ男子'!$F$2:$F$101,$B28,'ｴﾝﾄﾘｰ男子'!$B$2:$B$101,"A")</f>
        <v>#NAME?</v>
      </c>
      <c r="L28" s="262" t="e">
        <f>_xlfn.COUNTIFS('ｴﾝﾄﾘｰ男子'!$F$2:$F$101,$B28,'ｴﾝﾄﾘｰ男子'!$B$2:$B$101,"B")</f>
        <v>#NAME?</v>
      </c>
      <c r="M28" s="262" t="e">
        <f>_xlfn.COUNTIFS('ｴﾝﾄﾘｰ男子'!$F$2:$F$101,$B28,'ｴﾝﾄﾘｰ男子'!$B$2:$B$101,"C")</f>
        <v>#NAME?</v>
      </c>
      <c r="N28" s="262" t="e">
        <f t="shared" si="1"/>
        <v>#NAME?</v>
      </c>
      <c r="O28" s="262" t="e">
        <f>_xlfn.COUNTIFS('ｴﾝﾄﾘｰ女子'!$F$2:$F$101,$B28,'ｴﾝﾄﾘｰ女子'!$B$2:$B$101,"A")</f>
        <v>#NAME?</v>
      </c>
      <c r="P28" s="262" t="e">
        <f>_xlfn.COUNTIFS('ｴﾝﾄﾘｰ女子'!$F$2:$F$101,$B28,'ｴﾝﾄﾘｰ女子'!$B$2:$B$101,"B")</f>
        <v>#NAME?</v>
      </c>
      <c r="Q28" s="262" t="e">
        <f>_xlfn.COUNTIFS('ｴﾝﾄﾘｰ女子'!$F$2:$F$101,$B28,'ｴﾝﾄﾘｰ女子'!$B$2:$B$101,"C")</f>
        <v>#NAME?</v>
      </c>
      <c r="R28" s="262" t="e">
        <f t="shared" si="2"/>
        <v>#NAME?</v>
      </c>
      <c r="S28" s="262" t="e">
        <f t="shared" si="3"/>
        <v>#NAME?</v>
      </c>
    </row>
    <row r="29" spans="1:19" ht="18.75">
      <c r="A29" s="255"/>
      <c r="B29" s="260" t="str">
        <f t="shared" si="4"/>
        <v>C28</v>
      </c>
      <c r="C29" s="257" t="s">
        <v>1549</v>
      </c>
      <c r="D29" s="270" t="s">
        <v>261</v>
      </c>
      <c r="E29" s="273" t="s">
        <v>1550</v>
      </c>
      <c r="F29" s="273" t="s">
        <v>1551</v>
      </c>
      <c r="G29" s="270" t="s">
        <v>1110</v>
      </c>
      <c r="H29" s="270" t="s">
        <v>1111</v>
      </c>
      <c r="I29" s="270" t="s">
        <v>1112</v>
      </c>
      <c r="J29" s="270"/>
      <c r="K29" s="262" t="e">
        <f>_xlfn.COUNTIFS('ｴﾝﾄﾘｰ男子'!$F$2:$F$101,$B29,'ｴﾝﾄﾘｰ男子'!$B$2:$B$101,"A")</f>
        <v>#NAME?</v>
      </c>
      <c r="L29" s="262" t="e">
        <f>_xlfn.COUNTIFS('ｴﾝﾄﾘｰ男子'!$F$2:$F$101,$B29,'ｴﾝﾄﾘｰ男子'!$B$2:$B$101,"B")</f>
        <v>#NAME?</v>
      </c>
      <c r="M29" s="262" t="e">
        <f>_xlfn.COUNTIFS('ｴﾝﾄﾘｰ男子'!$F$2:$F$101,$B29,'ｴﾝﾄﾘｰ男子'!$B$2:$B$101,"C")</f>
        <v>#NAME?</v>
      </c>
      <c r="N29" s="262" t="e">
        <f t="shared" si="1"/>
        <v>#NAME?</v>
      </c>
      <c r="O29" s="262" t="e">
        <f>_xlfn.COUNTIFS('ｴﾝﾄﾘｰ女子'!$F$2:$F$101,$B29,'ｴﾝﾄﾘｰ女子'!$B$2:$B$101,"A")</f>
        <v>#NAME?</v>
      </c>
      <c r="P29" s="262" t="e">
        <f>_xlfn.COUNTIFS('ｴﾝﾄﾘｰ女子'!$F$2:$F$101,$B29,'ｴﾝﾄﾘｰ女子'!$B$2:$B$101,"B")</f>
        <v>#NAME?</v>
      </c>
      <c r="Q29" s="262" t="e">
        <f>_xlfn.COUNTIFS('ｴﾝﾄﾘｰ女子'!$F$2:$F$101,$B29,'ｴﾝﾄﾘｰ女子'!$B$2:$B$101,"C")</f>
        <v>#NAME?</v>
      </c>
      <c r="R29" s="262" t="e">
        <f t="shared" si="2"/>
        <v>#NAME?</v>
      </c>
      <c r="S29" s="262" t="e">
        <f t="shared" si="3"/>
        <v>#NAME?</v>
      </c>
    </row>
    <row r="30" spans="1:19" ht="18.75">
      <c r="A30" s="255" t="s">
        <v>636</v>
      </c>
      <c r="B30" s="260" t="str">
        <f t="shared" si="4"/>
        <v>C29</v>
      </c>
      <c r="C30" s="257" t="s">
        <v>1176</v>
      </c>
      <c r="D30" s="270" t="s">
        <v>263</v>
      </c>
      <c r="E30" s="270" t="s">
        <v>278</v>
      </c>
      <c r="F30" s="270" t="s">
        <v>1344</v>
      </c>
      <c r="G30" s="270" t="s">
        <v>637</v>
      </c>
      <c r="H30" s="270" t="s">
        <v>638</v>
      </c>
      <c r="I30" s="270" t="s">
        <v>639</v>
      </c>
      <c r="J30" s="270"/>
      <c r="K30" s="262" t="e">
        <f>_xlfn.COUNTIFS('ｴﾝﾄﾘｰ男子'!$F$2:$F$101,$B30,'ｴﾝﾄﾘｰ男子'!$B$2:$B$101,"A")</f>
        <v>#NAME?</v>
      </c>
      <c r="L30" s="262" t="e">
        <f>_xlfn.COUNTIFS('ｴﾝﾄﾘｰ男子'!$F$2:$F$101,$B30,'ｴﾝﾄﾘｰ男子'!$B$2:$B$101,"B")</f>
        <v>#NAME?</v>
      </c>
      <c r="M30" s="262" t="e">
        <f>_xlfn.COUNTIFS('ｴﾝﾄﾘｰ男子'!$F$2:$F$101,$B30,'ｴﾝﾄﾘｰ男子'!$B$2:$B$101,"C")</f>
        <v>#NAME?</v>
      </c>
      <c r="N30" s="262" t="e">
        <f t="shared" si="1"/>
        <v>#NAME?</v>
      </c>
      <c r="O30" s="262" t="e">
        <f>_xlfn.COUNTIFS('ｴﾝﾄﾘｰ女子'!$F$2:$F$101,$B30,'ｴﾝﾄﾘｰ女子'!$B$2:$B$101,"A")</f>
        <v>#NAME?</v>
      </c>
      <c r="P30" s="262" t="e">
        <f>_xlfn.COUNTIFS('ｴﾝﾄﾘｰ女子'!$F$2:$F$101,$B30,'ｴﾝﾄﾘｰ女子'!$B$2:$B$101,"B")</f>
        <v>#NAME?</v>
      </c>
      <c r="Q30" s="262" t="e">
        <f>_xlfn.COUNTIFS('ｴﾝﾄﾘｰ女子'!$F$2:$F$101,$B30,'ｴﾝﾄﾘｰ女子'!$B$2:$B$101,"C")</f>
        <v>#NAME?</v>
      </c>
      <c r="R30" s="262" t="e">
        <f t="shared" si="2"/>
        <v>#NAME?</v>
      </c>
      <c r="S30" s="262" t="e">
        <f t="shared" si="3"/>
        <v>#NAME?</v>
      </c>
    </row>
    <row r="31" spans="1:19" ht="18.75">
      <c r="A31" s="255" t="s">
        <v>636</v>
      </c>
      <c r="B31" s="260" t="str">
        <f t="shared" si="4"/>
        <v>C30</v>
      </c>
      <c r="C31" s="257" t="s">
        <v>1177</v>
      </c>
      <c r="D31" s="270" t="s">
        <v>265</v>
      </c>
      <c r="E31" s="270" t="s">
        <v>280</v>
      </c>
      <c r="F31" s="270" t="s">
        <v>1345</v>
      </c>
      <c r="G31" s="270" t="s">
        <v>640</v>
      </c>
      <c r="H31" s="270" t="s">
        <v>641</v>
      </c>
      <c r="I31" s="270" t="s">
        <v>642</v>
      </c>
      <c r="J31" s="270"/>
      <c r="K31" s="262" t="e">
        <f>_xlfn.COUNTIFS('ｴﾝﾄﾘｰ男子'!$F$2:$F$101,$B31,'ｴﾝﾄﾘｰ男子'!$B$2:$B$101,"A")</f>
        <v>#NAME?</v>
      </c>
      <c r="L31" s="262" t="e">
        <f>_xlfn.COUNTIFS('ｴﾝﾄﾘｰ男子'!$F$2:$F$101,$B31,'ｴﾝﾄﾘｰ男子'!$B$2:$B$101,"B")</f>
        <v>#NAME?</v>
      </c>
      <c r="M31" s="262" t="e">
        <f>_xlfn.COUNTIFS('ｴﾝﾄﾘｰ男子'!$F$2:$F$101,$B31,'ｴﾝﾄﾘｰ男子'!$B$2:$B$101,"C")</f>
        <v>#NAME?</v>
      </c>
      <c r="N31" s="262" t="e">
        <f t="shared" si="1"/>
        <v>#NAME?</v>
      </c>
      <c r="O31" s="262" t="e">
        <f>_xlfn.COUNTIFS('ｴﾝﾄﾘｰ女子'!$F$2:$F$101,$B31,'ｴﾝﾄﾘｰ女子'!$B$2:$B$101,"A")</f>
        <v>#NAME?</v>
      </c>
      <c r="P31" s="262" t="e">
        <f>_xlfn.COUNTIFS('ｴﾝﾄﾘｰ女子'!$F$2:$F$101,$B31,'ｴﾝﾄﾘｰ女子'!$B$2:$B$101,"B")</f>
        <v>#NAME?</v>
      </c>
      <c r="Q31" s="262" t="e">
        <f>_xlfn.COUNTIFS('ｴﾝﾄﾘｰ女子'!$F$2:$F$101,$B31,'ｴﾝﾄﾘｰ女子'!$B$2:$B$101,"C")</f>
        <v>#NAME?</v>
      </c>
      <c r="R31" s="262" t="e">
        <f t="shared" si="2"/>
        <v>#NAME?</v>
      </c>
      <c r="S31" s="262" t="e">
        <f t="shared" si="3"/>
        <v>#NAME?</v>
      </c>
    </row>
    <row r="32" spans="1:19" ht="18.75">
      <c r="A32" s="255" t="s">
        <v>636</v>
      </c>
      <c r="B32" s="260" t="str">
        <f t="shared" si="4"/>
        <v>C31</v>
      </c>
      <c r="C32" s="257" t="s">
        <v>1178</v>
      </c>
      <c r="D32" s="270" t="s">
        <v>267</v>
      </c>
      <c r="E32" s="270" t="s">
        <v>282</v>
      </c>
      <c r="F32" s="270" t="s">
        <v>1346</v>
      </c>
      <c r="G32" s="270" t="s">
        <v>637</v>
      </c>
      <c r="H32" s="270" t="s">
        <v>643</v>
      </c>
      <c r="I32" s="270" t="s">
        <v>644</v>
      </c>
      <c r="J32" s="270"/>
      <c r="K32" s="262" t="e">
        <f>_xlfn.COUNTIFS('ｴﾝﾄﾘｰ男子'!$F$2:$F$101,$B32,'ｴﾝﾄﾘｰ男子'!$B$2:$B$101,"A")</f>
        <v>#NAME?</v>
      </c>
      <c r="L32" s="262" t="e">
        <f>_xlfn.COUNTIFS('ｴﾝﾄﾘｰ男子'!$F$2:$F$101,$B32,'ｴﾝﾄﾘｰ男子'!$B$2:$B$101,"B")</f>
        <v>#NAME?</v>
      </c>
      <c r="M32" s="262" t="e">
        <f>_xlfn.COUNTIFS('ｴﾝﾄﾘｰ男子'!$F$2:$F$101,$B32,'ｴﾝﾄﾘｰ男子'!$B$2:$B$101,"C")</f>
        <v>#NAME?</v>
      </c>
      <c r="N32" s="262" t="e">
        <f t="shared" si="1"/>
        <v>#NAME?</v>
      </c>
      <c r="O32" s="262" t="e">
        <f>_xlfn.COUNTIFS('ｴﾝﾄﾘｰ女子'!$F$2:$F$101,$B32,'ｴﾝﾄﾘｰ女子'!$B$2:$B$101,"A")</f>
        <v>#NAME?</v>
      </c>
      <c r="P32" s="262" t="e">
        <f>_xlfn.COUNTIFS('ｴﾝﾄﾘｰ女子'!$F$2:$F$101,$B32,'ｴﾝﾄﾘｰ女子'!$B$2:$B$101,"B")</f>
        <v>#NAME?</v>
      </c>
      <c r="Q32" s="262" t="e">
        <f>_xlfn.COUNTIFS('ｴﾝﾄﾘｰ女子'!$F$2:$F$101,$B32,'ｴﾝﾄﾘｰ女子'!$B$2:$B$101,"C")</f>
        <v>#NAME?</v>
      </c>
      <c r="R32" s="262" t="e">
        <f t="shared" si="2"/>
        <v>#NAME?</v>
      </c>
      <c r="S32" s="262" t="e">
        <f t="shared" si="3"/>
        <v>#NAME?</v>
      </c>
    </row>
    <row r="33" spans="1:19" ht="18.75">
      <c r="A33" s="255" t="s">
        <v>636</v>
      </c>
      <c r="B33" s="260" t="str">
        <f t="shared" si="4"/>
        <v>C32</v>
      </c>
      <c r="C33" s="257" t="s">
        <v>1179</v>
      </c>
      <c r="D33" s="270" t="s">
        <v>269</v>
      </c>
      <c r="E33" s="270" t="s">
        <v>284</v>
      </c>
      <c r="F33" s="270" t="s">
        <v>1347</v>
      </c>
      <c r="G33" s="270" t="s">
        <v>645</v>
      </c>
      <c r="H33" s="270" t="s">
        <v>646</v>
      </c>
      <c r="I33" s="270" t="s">
        <v>647</v>
      </c>
      <c r="J33" s="270"/>
      <c r="K33" s="262" t="e">
        <f>_xlfn.COUNTIFS('ｴﾝﾄﾘｰ男子'!$F$2:$F$101,$B33,'ｴﾝﾄﾘｰ男子'!$B$2:$B$101,"A")</f>
        <v>#NAME?</v>
      </c>
      <c r="L33" s="262" t="e">
        <f>_xlfn.COUNTIFS('ｴﾝﾄﾘｰ男子'!$F$2:$F$101,$B33,'ｴﾝﾄﾘｰ男子'!$B$2:$B$101,"B")</f>
        <v>#NAME?</v>
      </c>
      <c r="M33" s="262" t="e">
        <f>_xlfn.COUNTIFS('ｴﾝﾄﾘｰ男子'!$F$2:$F$101,$B33,'ｴﾝﾄﾘｰ男子'!$B$2:$B$101,"C")</f>
        <v>#NAME?</v>
      </c>
      <c r="N33" s="262" t="e">
        <f t="shared" si="1"/>
        <v>#NAME?</v>
      </c>
      <c r="O33" s="262" t="e">
        <f>_xlfn.COUNTIFS('ｴﾝﾄﾘｰ女子'!$F$2:$F$101,$B33,'ｴﾝﾄﾘｰ女子'!$B$2:$B$101,"A")</f>
        <v>#NAME?</v>
      </c>
      <c r="P33" s="262" t="e">
        <f>_xlfn.COUNTIFS('ｴﾝﾄﾘｰ女子'!$F$2:$F$101,$B33,'ｴﾝﾄﾘｰ女子'!$B$2:$B$101,"B")</f>
        <v>#NAME?</v>
      </c>
      <c r="Q33" s="262" t="e">
        <f>_xlfn.COUNTIFS('ｴﾝﾄﾘｰ女子'!$F$2:$F$101,$B33,'ｴﾝﾄﾘｰ女子'!$B$2:$B$101,"C")</f>
        <v>#NAME?</v>
      </c>
      <c r="R33" s="262" t="e">
        <f t="shared" si="2"/>
        <v>#NAME?</v>
      </c>
      <c r="S33" s="262" t="e">
        <f t="shared" si="3"/>
        <v>#NAME?</v>
      </c>
    </row>
    <row r="34" spans="1:19" ht="18.75">
      <c r="A34" s="255" t="s">
        <v>636</v>
      </c>
      <c r="B34" s="260" t="str">
        <f t="shared" si="4"/>
        <v>C33</v>
      </c>
      <c r="C34" s="257" t="s">
        <v>1180</v>
      </c>
      <c r="D34" s="270" t="s">
        <v>271</v>
      </c>
      <c r="E34" s="270" t="s">
        <v>286</v>
      </c>
      <c r="F34" s="270" t="s">
        <v>1348</v>
      </c>
      <c r="G34" s="270" t="s">
        <v>648</v>
      </c>
      <c r="H34" s="270" t="s">
        <v>649</v>
      </c>
      <c r="I34" s="270" t="s">
        <v>650</v>
      </c>
      <c r="J34" s="270"/>
      <c r="K34" s="262" t="e">
        <f>_xlfn.COUNTIFS('ｴﾝﾄﾘｰ男子'!$F$2:$F$101,$B34,'ｴﾝﾄﾘｰ男子'!$B$2:$B$101,"A")</f>
        <v>#NAME?</v>
      </c>
      <c r="L34" s="262" t="e">
        <f>_xlfn.COUNTIFS('ｴﾝﾄﾘｰ男子'!$F$2:$F$101,$B34,'ｴﾝﾄﾘｰ男子'!$B$2:$B$101,"B")</f>
        <v>#NAME?</v>
      </c>
      <c r="M34" s="262" t="e">
        <f>_xlfn.COUNTIFS('ｴﾝﾄﾘｰ男子'!$F$2:$F$101,$B34,'ｴﾝﾄﾘｰ男子'!$B$2:$B$101,"C")</f>
        <v>#NAME?</v>
      </c>
      <c r="N34" s="262" t="e">
        <f t="shared" si="1"/>
        <v>#NAME?</v>
      </c>
      <c r="O34" s="262" t="e">
        <f>_xlfn.COUNTIFS('ｴﾝﾄﾘｰ女子'!$F$2:$F$101,$B34,'ｴﾝﾄﾘｰ女子'!$B$2:$B$101,"A")</f>
        <v>#NAME?</v>
      </c>
      <c r="P34" s="262" t="e">
        <f>_xlfn.COUNTIFS('ｴﾝﾄﾘｰ女子'!$F$2:$F$101,$B34,'ｴﾝﾄﾘｰ女子'!$B$2:$B$101,"B")</f>
        <v>#NAME?</v>
      </c>
      <c r="Q34" s="262" t="e">
        <f>_xlfn.COUNTIFS('ｴﾝﾄﾘｰ女子'!$F$2:$F$101,$B34,'ｴﾝﾄﾘｰ女子'!$B$2:$B$101,"C")</f>
        <v>#NAME?</v>
      </c>
      <c r="R34" s="262" t="e">
        <f t="shared" si="2"/>
        <v>#NAME?</v>
      </c>
      <c r="S34" s="262" t="e">
        <f t="shared" si="3"/>
        <v>#NAME?</v>
      </c>
    </row>
    <row r="35" spans="1:19" ht="18.75">
      <c r="A35" s="255" t="s">
        <v>636</v>
      </c>
      <c r="B35" s="260" t="str">
        <f t="shared" si="4"/>
        <v>C34</v>
      </c>
      <c r="C35" s="257" t="s">
        <v>1181</v>
      </c>
      <c r="D35" s="270" t="s">
        <v>273</v>
      </c>
      <c r="E35" s="270" t="s">
        <v>288</v>
      </c>
      <c r="F35" s="270" t="s">
        <v>1349</v>
      </c>
      <c r="G35" s="270" t="s">
        <v>651</v>
      </c>
      <c r="H35" s="270" t="s">
        <v>652</v>
      </c>
      <c r="I35" s="270" t="s">
        <v>653</v>
      </c>
      <c r="J35" s="270"/>
      <c r="K35" s="262" t="e">
        <f>_xlfn.COUNTIFS('ｴﾝﾄﾘｰ男子'!$F$2:$F$101,$B35,'ｴﾝﾄﾘｰ男子'!$B$2:$B$101,"A")</f>
        <v>#NAME?</v>
      </c>
      <c r="L35" s="262" t="e">
        <f>_xlfn.COUNTIFS('ｴﾝﾄﾘｰ男子'!$F$2:$F$101,$B35,'ｴﾝﾄﾘｰ男子'!$B$2:$B$101,"B")</f>
        <v>#NAME?</v>
      </c>
      <c r="M35" s="262" t="e">
        <f>_xlfn.COUNTIFS('ｴﾝﾄﾘｰ男子'!$F$2:$F$101,$B35,'ｴﾝﾄﾘｰ男子'!$B$2:$B$101,"C")</f>
        <v>#NAME?</v>
      </c>
      <c r="N35" s="262" t="e">
        <f t="shared" si="1"/>
        <v>#NAME?</v>
      </c>
      <c r="O35" s="262" t="e">
        <f>_xlfn.COUNTIFS('ｴﾝﾄﾘｰ女子'!$F$2:$F$101,$B35,'ｴﾝﾄﾘｰ女子'!$B$2:$B$101,"A")</f>
        <v>#NAME?</v>
      </c>
      <c r="P35" s="262" t="e">
        <f>_xlfn.COUNTIFS('ｴﾝﾄﾘｰ女子'!$F$2:$F$101,$B35,'ｴﾝﾄﾘｰ女子'!$B$2:$B$101,"B")</f>
        <v>#NAME?</v>
      </c>
      <c r="Q35" s="262" t="e">
        <f>_xlfn.COUNTIFS('ｴﾝﾄﾘｰ女子'!$F$2:$F$101,$B35,'ｴﾝﾄﾘｰ女子'!$B$2:$B$101,"C")</f>
        <v>#NAME?</v>
      </c>
      <c r="R35" s="262" t="e">
        <f t="shared" si="2"/>
        <v>#NAME?</v>
      </c>
      <c r="S35" s="262" t="e">
        <f t="shared" si="3"/>
        <v>#NAME?</v>
      </c>
    </row>
    <row r="36" spans="1:19" ht="18.75">
      <c r="A36" s="255" t="s">
        <v>636</v>
      </c>
      <c r="B36" s="260" t="str">
        <f t="shared" si="4"/>
        <v>C35</v>
      </c>
      <c r="C36" s="257" t="s">
        <v>1182</v>
      </c>
      <c r="D36" s="270" t="s">
        <v>275</v>
      </c>
      <c r="E36" s="270" t="s">
        <v>290</v>
      </c>
      <c r="F36" s="270" t="s">
        <v>1350</v>
      </c>
      <c r="G36" s="270" t="s">
        <v>654</v>
      </c>
      <c r="H36" s="270" t="s">
        <v>655</v>
      </c>
      <c r="I36" s="270" t="s">
        <v>656</v>
      </c>
      <c r="J36" s="270"/>
      <c r="K36" s="262" t="e">
        <f>_xlfn.COUNTIFS('ｴﾝﾄﾘｰ男子'!$F$2:$F$101,$B36,'ｴﾝﾄﾘｰ男子'!$B$2:$B$101,"A")</f>
        <v>#NAME?</v>
      </c>
      <c r="L36" s="262" t="e">
        <f>_xlfn.COUNTIFS('ｴﾝﾄﾘｰ男子'!$F$2:$F$101,$B36,'ｴﾝﾄﾘｰ男子'!$B$2:$B$101,"B")</f>
        <v>#NAME?</v>
      </c>
      <c r="M36" s="262" t="e">
        <f>_xlfn.COUNTIFS('ｴﾝﾄﾘｰ男子'!$F$2:$F$101,$B36,'ｴﾝﾄﾘｰ男子'!$B$2:$B$101,"C")</f>
        <v>#NAME?</v>
      </c>
      <c r="N36" s="262" t="e">
        <f t="shared" si="1"/>
        <v>#NAME?</v>
      </c>
      <c r="O36" s="262" t="e">
        <f>_xlfn.COUNTIFS('ｴﾝﾄﾘｰ女子'!$F$2:$F$101,$B36,'ｴﾝﾄﾘｰ女子'!$B$2:$B$101,"A")</f>
        <v>#NAME?</v>
      </c>
      <c r="P36" s="262" t="e">
        <f>_xlfn.COUNTIFS('ｴﾝﾄﾘｰ女子'!$F$2:$F$101,$B36,'ｴﾝﾄﾘｰ女子'!$B$2:$B$101,"B")</f>
        <v>#NAME?</v>
      </c>
      <c r="Q36" s="262" t="e">
        <f>_xlfn.COUNTIFS('ｴﾝﾄﾘｰ女子'!$F$2:$F$101,$B36,'ｴﾝﾄﾘｰ女子'!$B$2:$B$101,"C")</f>
        <v>#NAME?</v>
      </c>
      <c r="R36" s="262" t="e">
        <f t="shared" si="2"/>
        <v>#NAME?</v>
      </c>
      <c r="S36" s="262" t="e">
        <f t="shared" si="3"/>
        <v>#NAME?</v>
      </c>
    </row>
    <row r="37" spans="1:19" ht="18.75">
      <c r="A37" s="255" t="s">
        <v>657</v>
      </c>
      <c r="B37" s="260" t="str">
        <f t="shared" si="4"/>
        <v>C36</v>
      </c>
      <c r="C37" s="257" t="s">
        <v>1183</v>
      </c>
      <c r="D37" s="270" t="s">
        <v>277</v>
      </c>
      <c r="E37" s="270" t="s">
        <v>292</v>
      </c>
      <c r="F37" s="270" t="s">
        <v>1351</v>
      </c>
      <c r="G37" s="270" t="s">
        <v>658</v>
      </c>
      <c r="H37" s="270" t="s">
        <v>659</v>
      </c>
      <c r="I37" s="270" t="s">
        <v>660</v>
      </c>
      <c r="J37" s="270"/>
      <c r="K37" s="262" t="e">
        <f>_xlfn.COUNTIFS('ｴﾝﾄﾘｰ男子'!$F$2:$F$101,$B37,'ｴﾝﾄﾘｰ男子'!$B$2:$B$101,"A")</f>
        <v>#NAME?</v>
      </c>
      <c r="L37" s="262" t="e">
        <f>_xlfn.COUNTIFS('ｴﾝﾄﾘｰ男子'!$F$2:$F$101,$B37,'ｴﾝﾄﾘｰ男子'!$B$2:$B$101,"B")</f>
        <v>#NAME?</v>
      </c>
      <c r="M37" s="262" t="e">
        <f>_xlfn.COUNTIFS('ｴﾝﾄﾘｰ男子'!$F$2:$F$101,$B37,'ｴﾝﾄﾘｰ男子'!$B$2:$B$101,"C")</f>
        <v>#NAME?</v>
      </c>
      <c r="N37" s="262" t="e">
        <f t="shared" si="1"/>
        <v>#NAME?</v>
      </c>
      <c r="O37" s="262" t="e">
        <f>_xlfn.COUNTIFS('ｴﾝﾄﾘｰ女子'!$F$2:$F$101,$B37,'ｴﾝﾄﾘｰ女子'!$B$2:$B$101,"A")</f>
        <v>#NAME?</v>
      </c>
      <c r="P37" s="262" t="e">
        <f>_xlfn.COUNTIFS('ｴﾝﾄﾘｰ女子'!$F$2:$F$101,$B37,'ｴﾝﾄﾘｰ女子'!$B$2:$B$101,"B")</f>
        <v>#NAME?</v>
      </c>
      <c r="Q37" s="262" t="e">
        <f>_xlfn.COUNTIFS('ｴﾝﾄﾘｰ女子'!$F$2:$F$101,$B37,'ｴﾝﾄﾘｰ女子'!$B$2:$B$101,"C")</f>
        <v>#NAME?</v>
      </c>
      <c r="R37" s="262" t="e">
        <f t="shared" si="2"/>
        <v>#NAME?</v>
      </c>
      <c r="S37" s="262" t="e">
        <f t="shared" si="3"/>
        <v>#NAME?</v>
      </c>
    </row>
    <row r="38" spans="1:19" ht="18.75">
      <c r="A38" s="255" t="s">
        <v>657</v>
      </c>
      <c r="B38" s="260" t="str">
        <f t="shared" si="4"/>
        <v>C37</v>
      </c>
      <c r="C38" s="257" t="s">
        <v>1184</v>
      </c>
      <c r="D38" s="270" t="s">
        <v>279</v>
      </c>
      <c r="E38" s="270" t="s">
        <v>294</v>
      </c>
      <c r="F38" s="270" t="s">
        <v>1352</v>
      </c>
      <c r="G38" s="270" t="s">
        <v>661</v>
      </c>
      <c r="H38" s="270" t="s">
        <v>662</v>
      </c>
      <c r="I38" s="270" t="s">
        <v>663</v>
      </c>
      <c r="J38" s="270"/>
      <c r="K38" s="262" t="e">
        <f>_xlfn.COUNTIFS('ｴﾝﾄﾘｰ男子'!$F$2:$F$101,$B38,'ｴﾝﾄﾘｰ男子'!$B$2:$B$101,"A")</f>
        <v>#NAME?</v>
      </c>
      <c r="L38" s="262" t="e">
        <f>_xlfn.COUNTIFS('ｴﾝﾄﾘｰ男子'!$F$2:$F$101,$B38,'ｴﾝﾄﾘｰ男子'!$B$2:$B$101,"B")</f>
        <v>#NAME?</v>
      </c>
      <c r="M38" s="262" t="e">
        <f>_xlfn.COUNTIFS('ｴﾝﾄﾘｰ男子'!$F$2:$F$101,$B38,'ｴﾝﾄﾘｰ男子'!$B$2:$B$101,"C")</f>
        <v>#NAME?</v>
      </c>
      <c r="N38" s="262" t="e">
        <f t="shared" si="1"/>
        <v>#NAME?</v>
      </c>
      <c r="O38" s="262" t="e">
        <f>_xlfn.COUNTIFS('ｴﾝﾄﾘｰ女子'!$F$2:$F$101,$B38,'ｴﾝﾄﾘｰ女子'!$B$2:$B$101,"A")</f>
        <v>#NAME?</v>
      </c>
      <c r="P38" s="262" t="e">
        <f>_xlfn.COUNTIFS('ｴﾝﾄﾘｰ女子'!$F$2:$F$101,$B38,'ｴﾝﾄﾘｰ女子'!$B$2:$B$101,"B")</f>
        <v>#NAME?</v>
      </c>
      <c r="Q38" s="262" t="e">
        <f>_xlfn.COUNTIFS('ｴﾝﾄﾘｰ女子'!$F$2:$F$101,$B38,'ｴﾝﾄﾘｰ女子'!$B$2:$B$101,"C")</f>
        <v>#NAME?</v>
      </c>
      <c r="R38" s="262" t="e">
        <f t="shared" si="2"/>
        <v>#NAME?</v>
      </c>
      <c r="S38" s="262" t="e">
        <f t="shared" si="3"/>
        <v>#NAME?</v>
      </c>
    </row>
    <row r="39" spans="1:19" ht="18.75">
      <c r="A39" s="255" t="s">
        <v>657</v>
      </c>
      <c r="B39" s="260" t="str">
        <f t="shared" si="4"/>
        <v>C38</v>
      </c>
      <c r="C39" s="257" t="s">
        <v>1185</v>
      </c>
      <c r="D39" s="270" t="s">
        <v>281</v>
      </c>
      <c r="E39" s="270" t="s">
        <v>298</v>
      </c>
      <c r="F39" s="270" t="s">
        <v>1353</v>
      </c>
      <c r="G39" s="270" t="s">
        <v>667</v>
      </c>
      <c r="H39" s="270" t="s">
        <v>668</v>
      </c>
      <c r="I39" s="270" t="s">
        <v>669</v>
      </c>
      <c r="J39" s="270"/>
      <c r="K39" s="262" t="e">
        <f>_xlfn.COUNTIFS('ｴﾝﾄﾘｰ男子'!$F$2:$F$101,$B39,'ｴﾝﾄﾘｰ男子'!$B$2:$B$101,"A")</f>
        <v>#NAME?</v>
      </c>
      <c r="L39" s="262" t="e">
        <f>_xlfn.COUNTIFS('ｴﾝﾄﾘｰ男子'!$F$2:$F$101,$B39,'ｴﾝﾄﾘｰ男子'!$B$2:$B$101,"B")</f>
        <v>#NAME?</v>
      </c>
      <c r="M39" s="262" t="e">
        <f>_xlfn.COUNTIFS('ｴﾝﾄﾘｰ男子'!$F$2:$F$101,$B39,'ｴﾝﾄﾘｰ男子'!$B$2:$B$101,"C")</f>
        <v>#NAME?</v>
      </c>
      <c r="N39" s="262" t="e">
        <f t="shared" si="1"/>
        <v>#NAME?</v>
      </c>
      <c r="O39" s="262" t="e">
        <f>_xlfn.COUNTIFS('ｴﾝﾄﾘｰ女子'!$F$2:$F$101,$B39,'ｴﾝﾄﾘｰ女子'!$B$2:$B$101,"A")</f>
        <v>#NAME?</v>
      </c>
      <c r="P39" s="262" t="e">
        <f>_xlfn.COUNTIFS('ｴﾝﾄﾘｰ女子'!$F$2:$F$101,$B39,'ｴﾝﾄﾘｰ女子'!$B$2:$B$101,"B")</f>
        <v>#NAME?</v>
      </c>
      <c r="Q39" s="262" t="e">
        <f>_xlfn.COUNTIFS('ｴﾝﾄﾘｰ女子'!$F$2:$F$101,$B39,'ｴﾝﾄﾘｰ女子'!$B$2:$B$101,"C")</f>
        <v>#NAME?</v>
      </c>
      <c r="R39" s="262" t="e">
        <f t="shared" si="2"/>
        <v>#NAME?</v>
      </c>
      <c r="S39" s="262" t="e">
        <f t="shared" si="3"/>
        <v>#NAME?</v>
      </c>
    </row>
    <row r="40" spans="1:19" ht="18.75">
      <c r="A40" s="255" t="s">
        <v>657</v>
      </c>
      <c r="B40" s="260" t="str">
        <f t="shared" si="4"/>
        <v>C39</v>
      </c>
      <c r="C40" s="257" t="s">
        <v>1186</v>
      </c>
      <c r="D40" s="270" t="s">
        <v>283</v>
      </c>
      <c r="E40" s="270" t="s">
        <v>300</v>
      </c>
      <c r="F40" s="270" t="s">
        <v>1354</v>
      </c>
      <c r="G40" s="270" t="s">
        <v>670</v>
      </c>
      <c r="H40" s="270" t="s">
        <v>671</v>
      </c>
      <c r="I40" s="270" t="s">
        <v>672</v>
      </c>
      <c r="J40" s="270"/>
      <c r="K40" s="262" t="e">
        <f>_xlfn.COUNTIFS('ｴﾝﾄﾘｰ男子'!$F$2:$F$101,$B40,'ｴﾝﾄﾘｰ男子'!$B$2:$B$101,"A")</f>
        <v>#NAME?</v>
      </c>
      <c r="L40" s="262" t="e">
        <f>_xlfn.COUNTIFS('ｴﾝﾄﾘｰ男子'!$F$2:$F$101,$B40,'ｴﾝﾄﾘｰ男子'!$B$2:$B$101,"B")</f>
        <v>#NAME?</v>
      </c>
      <c r="M40" s="262" t="e">
        <f>_xlfn.COUNTIFS('ｴﾝﾄﾘｰ男子'!$F$2:$F$101,$B40,'ｴﾝﾄﾘｰ男子'!$B$2:$B$101,"C")</f>
        <v>#NAME?</v>
      </c>
      <c r="N40" s="262" t="e">
        <f t="shared" si="1"/>
        <v>#NAME?</v>
      </c>
      <c r="O40" s="262" t="e">
        <f>_xlfn.COUNTIFS('ｴﾝﾄﾘｰ女子'!$F$2:$F$101,$B40,'ｴﾝﾄﾘｰ女子'!$B$2:$B$101,"A")</f>
        <v>#NAME?</v>
      </c>
      <c r="P40" s="262" t="e">
        <f>_xlfn.COUNTIFS('ｴﾝﾄﾘｰ女子'!$F$2:$F$101,$B40,'ｴﾝﾄﾘｰ女子'!$B$2:$B$101,"B")</f>
        <v>#NAME?</v>
      </c>
      <c r="Q40" s="262" t="e">
        <f>_xlfn.COUNTIFS('ｴﾝﾄﾘｰ女子'!$F$2:$F$101,$B40,'ｴﾝﾄﾘｰ女子'!$B$2:$B$101,"C")</f>
        <v>#NAME?</v>
      </c>
      <c r="R40" s="262" t="e">
        <f t="shared" si="2"/>
        <v>#NAME?</v>
      </c>
      <c r="S40" s="262" t="e">
        <f t="shared" si="3"/>
        <v>#NAME?</v>
      </c>
    </row>
    <row r="41" spans="1:19" ht="18.75">
      <c r="A41" s="255" t="s">
        <v>657</v>
      </c>
      <c r="B41" s="260" t="str">
        <f t="shared" si="4"/>
        <v>C40</v>
      </c>
      <c r="C41" s="257" t="s">
        <v>1187</v>
      </c>
      <c r="D41" s="270" t="s">
        <v>285</v>
      </c>
      <c r="E41" s="270" t="s">
        <v>302</v>
      </c>
      <c r="F41" s="270" t="s">
        <v>1355</v>
      </c>
      <c r="G41" s="270" t="s">
        <v>673</v>
      </c>
      <c r="H41" s="270" t="s">
        <v>674</v>
      </c>
      <c r="I41" s="270" t="s">
        <v>675</v>
      </c>
      <c r="J41" s="270"/>
      <c r="K41" s="262" t="e">
        <f>_xlfn.COUNTIFS('ｴﾝﾄﾘｰ男子'!$F$2:$F$101,$B41,'ｴﾝﾄﾘｰ男子'!$B$2:$B$101,"A")</f>
        <v>#NAME?</v>
      </c>
      <c r="L41" s="262" t="e">
        <f>_xlfn.COUNTIFS('ｴﾝﾄﾘｰ男子'!$F$2:$F$101,$B41,'ｴﾝﾄﾘｰ男子'!$B$2:$B$101,"B")</f>
        <v>#NAME?</v>
      </c>
      <c r="M41" s="262" t="e">
        <f>_xlfn.COUNTIFS('ｴﾝﾄﾘｰ男子'!$F$2:$F$101,$B41,'ｴﾝﾄﾘｰ男子'!$B$2:$B$101,"C")</f>
        <v>#NAME?</v>
      </c>
      <c r="N41" s="262" t="e">
        <f t="shared" si="1"/>
        <v>#NAME?</v>
      </c>
      <c r="O41" s="262" t="e">
        <f>_xlfn.COUNTIFS('ｴﾝﾄﾘｰ女子'!$F$2:$F$101,$B41,'ｴﾝﾄﾘｰ女子'!$B$2:$B$101,"A")</f>
        <v>#NAME?</v>
      </c>
      <c r="P41" s="262" t="e">
        <f>_xlfn.COUNTIFS('ｴﾝﾄﾘｰ女子'!$F$2:$F$101,$B41,'ｴﾝﾄﾘｰ女子'!$B$2:$B$101,"B")</f>
        <v>#NAME?</v>
      </c>
      <c r="Q41" s="262" t="e">
        <f>_xlfn.COUNTIFS('ｴﾝﾄﾘｰ女子'!$F$2:$F$101,$B41,'ｴﾝﾄﾘｰ女子'!$B$2:$B$101,"C")</f>
        <v>#NAME?</v>
      </c>
      <c r="R41" s="262" t="e">
        <f t="shared" si="2"/>
        <v>#NAME?</v>
      </c>
      <c r="S41" s="262" t="e">
        <f t="shared" si="3"/>
        <v>#NAME?</v>
      </c>
    </row>
    <row r="42" spans="1:19" ht="18.75">
      <c r="A42" s="255" t="s">
        <v>657</v>
      </c>
      <c r="B42" s="260" t="str">
        <f t="shared" si="4"/>
        <v>C41</v>
      </c>
      <c r="C42" s="257" t="s">
        <v>1188</v>
      </c>
      <c r="D42" s="270" t="s">
        <v>287</v>
      </c>
      <c r="E42" s="270" t="s">
        <v>304</v>
      </c>
      <c r="F42" s="270" t="s">
        <v>1356</v>
      </c>
      <c r="G42" s="270" t="s">
        <v>676</v>
      </c>
      <c r="H42" s="270" t="s">
        <v>677</v>
      </c>
      <c r="I42" s="270" t="s">
        <v>678</v>
      </c>
      <c r="J42" s="270"/>
      <c r="K42" s="262" t="e">
        <f>_xlfn.COUNTIFS('ｴﾝﾄﾘｰ男子'!$F$2:$F$101,$B42,'ｴﾝﾄﾘｰ男子'!$B$2:$B$101,"A")</f>
        <v>#NAME?</v>
      </c>
      <c r="L42" s="262" t="e">
        <f>_xlfn.COUNTIFS('ｴﾝﾄﾘｰ男子'!$F$2:$F$101,$B42,'ｴﾝﾄﾘｰ男子'!$B$2:$B$101,"B")</f>
        <v>#NAME?</v>
      </c>
      <c r="M42" s="262" t="e">
        <f>_xlfn.COUNTIFS('ｴﾝﾄﾘｰ男子'!$F$2:$F$101,$B42,'ｴﾝﾄﾘｰ男子'!$B$2:$B$101,"C")</f>
        <v>#NAME?</v>
      </c>
      <c r="N42" s="262" t="e">
        <f t="shared" si="1"/>
        <v>#NAME?</v>
      </c>
      <c r="O42" s="262" t="e">
        <f>_xlfn.COUNTIFS('ｴﾝﾄﾘｰ女子'!$F$2:$F$101,$B42,'ｴﾝﾄﾘｰ女子'!$B$2:$B$101,"A")</f>
        <v>#NAME?</v>
      </c>
      <c r="P42" s="262" t="e">
        <f>_xlfn.COUNTIFS('ｴﾝﾄﾘｰ女子'!$F$2:$F$101,$B42,'ｴﾝﾄﾘｰ女子'!$B$2:$B$101,"B")</f>
        <v>#NAME?</v>
      </c>
      <c r="Q42" s="262" t="e">
        <f>_xlfn.COUNTIFS('ｴﾝﾄﾘｰ女子'!$F$2:$F$101,$B42,'ｴﾝﾄﾘｰ女子'!$B$2:$B$101,"C")</f>
        <v>#NAME?</v>
      </c>
      <c r="R42" s="262" t="e">
        <f t="shared" si="2"/>
        <v>#NAME?</v>
      </c>
      <c r="S42" s="262" t="e">
        <f t="shared" si="3"/>
        <v>#NAME?</v>
      </c>
    </row>
    <row r="43" spans="1:19" ht="18.75">
      <c r="A43" s="255" t="s">
        <v>657</v>
      </c>
      <c r="B43" s="260" t="str">
        <f t="shared" si="4"/>
        <v>C42</v>
      </c>
      <c r="C43" s="257" t="s">
        <v>1189</v>
      </c>
      <c r="D43" s="270" t="s">
        <v>289</v>
      </c>
      <c r="E43" s="270" t="s">
        <v>306</v>
      </c>
      <c r="F43" s="271" t="s">
        <v>1579</v>
      </c>
      <c r="G43" s="270" t="s">
        <v>679</v>
      </c>
      <c r="H43" s="270" t="s">
        <v>680</v>
      </c>
      <c r="I43" s="270" t="s">
        <v>681</v>
      </c>
      <c r="J43" s="270"/>
      <c r="K43" s="262" t="e">
        <f>_xlfn.COUNTIFS('ｴﾝﾄﾘｰ男子'!$F$2:$F$101,$B43,'ｴﾝﾄﾘｰ男子'!$B$2:$B$101,"A")</f>
        <v>#NAME?</v>
      </c>
      <c r="L43" s="262" t="e">
        <f>_xlfn.COUNTIFS('ｴﾝﾄﾘｰ男子'!$F$2:$F$101,$B43,'ｴﾝﾄﾘｰ男子'!$B$2:$B$101,"B")</f>
        <v>#NAME?</v>
      </c>
      <c r="M43" s="262" t="e">
        <f>_xlfn.COUNTIFS('ｴﾝﾄﾘｰ男子'!$F$2:$F$101,$B43,'ｴﾝﾄﾘｰ男子'!$B$2:$B$101,"C")</f>
        <v>#NAME?</v>
      </c>
      <c r="N43" s="262" t="e">
        <f t="shared" si="1"/>
        <v>#NAME?</v>
      </c>
      <c r="O43" s="262" t="e">
        <f>_xlfn.COUNTIFS('ｴﾝﾄﾘｰ女子'!$F$2:$F$101,$B43,'ｴﾝﾄﾘｰ女子'!$B$2:$B$101,"A")</f>
        <v>#NAME?</v>
      </c>
      <c r="P43" s="262" t="e">
        <f>_xlfn.COUNTIFS('ｴﾝﾄﾘｰ女子'!$F$2:$F$101,$B43,'ｴﾝﾄﾘｰ女子'!$B$2:$B$101,"B")</f>
        <v>#NAME?</v>
      </c>
      <c r="Q43" s="262" t="e">
        <f>_xlfn.COUNTIFS('ｴﾝﾄﾘｰ女子'!$F$2:$F$101,$B43,'ｴﾝﾄﾘｰ女子'!$B$2:$B$101,"C")</f>
        <v>#NAME?</v>
      </c>
      <c r="R43" s="262" t="e">
        <f t="shared" si="2"/>
        <v>#NAME?</v>
      </c>
      <c r="S43" s="262" t="e">
        <f t="shared" si="3"/>
        <v>#NAME?</v>
      </c>
    </row>
    <row r="44" spans="1:19" ht="18.75">
      <c r="A44" s="255"/>
      <c r="B44" s="260" t="str">
        <f t="shared" si="4"/>
        <v>C43</v>
      </c>
      <c r="C44" s="257" t="s">
        <v>1316</v>
      </c>
      <c r="D44" s="270" t="s">
        <v>291</v>
      </c>
      <c r="E44" s="271" t="s">
        <v>296</v>
      </c>
      <c r="F44" s="271" t="s">
        <v>1357</v>
      </c>
      <c r="G44" s="270" t="s">
        <v>664</v>
      </c>
      <c r="H44" s="270" t="s">
        <v>665</v>
      </c>
      <c r="I44" s="270" t="s">
        <v>666</v>
      </c>
      <c r="J44" s="270"/>
      <c r="K44" s="262" t="e">
        <f>_xlfn.COUNTIFS('ｴﾝﾄﾘｰ男子'!$F$2:$F$101,$B44,'ｴﾝﾄﾘｰ男子'!$B$2:$B$101,"A")</f>
        <v>#NAME?</v>
      </c>
      <c r="L44" s="262" t="e">
        <f>_xlfn.COUNTIFS('ｴﾝﾄﾘｰ男子'!$F$2:$F$101,$B44,'ｴﾝﾄﾘｰ男子'!$B$2:$B$101,"B")</f>
        <v>#NAME?</v>
      </c>
      <c r="M44" s="262" t="e">
        <f>_xlfn.COUNTIFS('ｴﾝﾄﾘｰ男子'!$F$2:$F$101,$B44,'ｴﾝﾄﾘｰ男子'!$B$2:$B$101,"C")</f>
        <v>#NAME?</v>
      </c>
      <c r="N44" s="262" t="e">
        <f t="shared" si="1"/>
        <v>#NAME?</v>
      </c>
      <c r="O44" s="262" t="e">
        <f>_xlfn.COUNTIFS('ｴﾝﾄﾘｰ女子'!$F$2:$F$101,$B44,'ｴﾝﾄﾘｰ女子'!$B$2:$B$101,"A")</f>
        <v>#NAME?</v>
      </c>
      <c r="P44" s="262" t="e">
        <f>_xlfn.COUNTIFS('ｴﾝﾄﾘｰ女子'!$F$2:$F$101,$B44,'ｴﾝﾄﾘｰ女子'!$B$2:$B$101,"B")</f>
        <v>#NAME?</v>
      </c>
      <c r="Q44" s="262" t="e">
        <f>_xlfn.COUNTIFS('ｴﾝﾄﾘｰ女子'!$F$2:$F$101,$B44,'ｴﾝﾄﾘｰ女子'!$B$2:$B$101,"C")</f>
        <v>#NAME?</v>
      </c>
      <c r="R44" s="262" t="e">
        <f t="shared" si="2"/>
        <v>#NAME?</v>
      </c>
      <c r="S44" s="262" t="e">
        <f t="shared" si="3"/>
        <v>#NAME?</v>
      </c>
    </row>
    <row r="45" spans="1:19" ht="18.75">
      <c r="A45" s="255" t="s">
        <v>682</v>
      </c>
      <c r="B45" s="260" t="str">
        <f t="shared" si="4"/>
        <v>C44</v>
      </c>
      <c r="C45" s="258" t="s">
        <v>1190</v>
      </c>
      <c r="D45" s="270" t="s">
        <v>293</v>
      </c>
      <c r="E45" s="270" t="s">
        <v>308</v>
      </c>
      <c r="F45" s="270" t="s">
        <v>1358</v>
      </c>
      <c r="G45" s="274" t="s">
        <v>684</v>
      </c>
      <c r="H45" s="274" t="s">
        <v>685</v>
      </c>
      <c r="I45" s="274" t="s">
        <v>686</v>
      </c>
      <c r="J45" s="275" t="s">
        <v>683</v>
      </c>
      <c r="K45" s="262" t="e">
        <f>_xlfn.COUNTIFS('ｴﾝﾄﾘｰ男子'!$F$2:$F$101,$B45,'ｴﾝﾄﾘｰ男子'!$B$2:$B$101,"A")</f>
        <v>#NAME?</v>
      </c>
      <c r="L45" s="262" t="e">
        <f>_xlfn.COUNTIFS('ｴﾝﾄﾘｰ男子'!$F$2:$F$101,$B45,'ｴﾝﾄﾘｰ男子'!$B$2:$B$101,"B")</f>
        <v>#NAME?</v>
      </c>
      <c r="M45" s="262" t="e">
        <f>_xlfn.COUNTIFS('ｴﾝﾄﾘｰ男子'!$F$2:$F$101,$B45,'ｴﾝﾄﾘｰ男子'!$B$2:$B$101,"C")</f>
        <v>#NAME?</v>
      </c>
      <c r="N45" s="262" t="e">
        <f t="shared" si="1"/>
        <v>#NAME?</v>
      </c>
      <c r="O45" s="262" t="e">
        <f>_xlfn.COUNTIFS('ｴﾝﾄﾘｰ女子'!$F$2:$F$101,$B45,'ｴﾝﾄﾘｰ女子'!$B$2:$B$101,"A")</f>
        <v>#NAME?</v>
      </c>
      <c r="P45" s="262" t="e">
        <f>_xlfn.COUNTIFS('ｴﾝﾄﾘｰ女子'!$F$2:$F$101,$B45,'ｴﾝﾄﾘｰ女子'!$B$2:$B$101,"B")</f>
        <v>#NAME?</v>
      </c>
      <c r="Q45" s="262" t="e">
        <f>_xlfn.COUNTIFS('ｴﾝﾄﾘｰ女子'!$F$2:$F$101,$B45,'ｴﾝﾄﾘｰ女子'!$B$2:$B$101,"C")</f>
        <v>#NAME?</v>
      </c>
      <c r="R45" s="262" t="e">
        <f t="shared" si="2"/>
        <v>#NAME?</v>
      </c>
      <c r="S45" s="262" t="e">
        <f t="shared" si="3"/>
        <v>#NAME?</v>
      </c>
    </row>
    <row r="46" spans="1:19" ht="18.75">
      <c r="A46" s="255" t="s">
        <v>682</v>
      </c>
      <c r="B46" s="260" t="str">
        <f t="shared" si="4"/>
        <v>C45</v>
      </c>
      <c r="C46" s="258" t="s">
        <v>1191</v>
      </c>
      <c r="D46" s="270" t="s">
        <v>295</v>
      </c>
      <c r="E46" s="270" t="s">
        <v>310</v>
      </c>
      <c r="F46" s="270" t="s">
        <v>1534</v>
      </c>
      <c r="G46" s="274" t="s">
        <v>688</v>
      </c>
      <c r="H46" s="274" t="s">
        <v>689</v>
      </c>
      <c r="I46" s="274" t="s">
        <v>690</v>
      </c>
      <c r="J46" s="275" t="s">
        <v>687</v>
      </c>
      <c r="K46" s="262" t="e">
        <f>_xlfn.COUNTIFS('ｴﾝﾄﾘｰ男子'!$F$2:$F$101,$B46,'ｴﾝﾄﾘｰ男子'!$B$2:$B$101,"A")</f>
        <v>#NAME?</v>
      </c>
      <c r="L46" s="262" t="e">
        <f>_xlfn.COUNTIFS('ｴﾝﾄﾘｰ男子'!$F$2:$F$101,$B46,'ｴﾝﾄﾘｰ男子'!$B$2:$B$101,"B")</f>
        <v>#NAME?</v>
      </c>
      <c r="M46" s="262" t="e">
        <f>_xlfn.COUNTIFS('ｴﾝﾄﾘｰ男子'!$F$2:$F$101,$B46,'ｴﾝﾄﾘｰ男子'!$B$2:$B$101,"C")</f>
        <v>#NAME?</v>
      </c>
      <c r="N46" s="262" t="e">
        <f t="shared" si="1"/>
        <v>#NAME?</v>
      </c>
      <c r="O46" s="262" t="e">
        <f>_xlfn.COUNTIFS('ｴﾝﾄﾘｰ女子'!$F$2:$F$101,$B46,'ｴﾝﾄﾘｰ女子'!$B$2:$B$101,"A")</f>
        <v>#NAME?</v>
      </c>
      <c r="P46" s="262" t="e">
        <f>_xlfn.COUNTIFS('ｴﾝﾄﾘｰ女子'!$F$2:$F$101,$B46,'ｴﾝﾄﾘｰ女子'!$B$2:$B$101,"B")</f>
        <v>#NAME?</v>
      </c>
      <c r="Q46" s="262" t="e">
        <f>_xlfn.COUNTIFS('ｴﾝﾄﾘｰ女子'!$F$2:$F$101,$B46,'ｴﾝﾄﾘｰ女子'!$B$2:$B$101,"C")</f>
        <v>#NAME?</v>
      </c>
      <c r="R46" s="262" t="e">
        <f t="shared" si="2"/>
        <v>#NAME?</v>
      </c>
      <c r="S46" s="262" t="e">
        <f t="shared" si="3"/>
        <v>#NAME?</v>
      </c>
    </row>
    <row r="47" spans="1:19" ht="18.75">
      <c r="A47" s="255" t="s">
        <v>682</v>
      </c>
      <c r="B47" s="260" t="str">
        <f t="shared" si="4"/>
        <v>C46</v>
      </c>
      <c r="C47" s="258" t="s">
        <v>1192</v>
      </c>
      <c r="D47" s="270" t="s">
        <v>297</v>
      </c>
      <c r="E47" s="270" t="s">
        <v>312</v>
      </c>
      <c r="F47" s="270" t="s">
        <v>1359</v>
      </c>
      <c r="G47" s="274" t="s">
        <v>692</v>
      </c>
      <c r="H47" s="274" t="s">
        <v>693</v>
      </c>
      <c r="I47" s="274" t="s">
        <v>694</v>
      </c>
      <c r="J47" s="275" t="s">
        <v>691</v>
      </c>
      <c r="K47" s="262" t="e">
        <f>_xlfn.COUNTIFS('ｴﾝﾄﾘｰ男子'!$F$2:$F$101,$B47,'ｴﾝﾄﾘｰ男子'!$B$2:$B$101,"A")</f>
        <v>#NAME?</v>
      </c>
      <c r="L47" s="262" t="e">
        <f>_xlfn.COUNTIFS('ｴﾝﾄﾘｰ男子'!$F$2:$F$101,$B47,'ｴﾝﾄﾘｰ男子'!$B$2:$B$101,"B")</f>
        <v>#NAME?</v>
      </c>
      <c r="M47" s="262" t="e">
        <f>_xlfn.COUNTIFS('ｴﾝﾄﾘｰ男子'!$F$2:$F$101,$B47,'ｴﾝﾄﾘｰ男子'!$B$2:$B$101,"C")</f>
        <v>#NAME?</v>
      </c>
      <c r="N47" s="262" t="e">
        <f t="shared" si="1"/>
        <v>#NAME?</v>
      </c>
      <c r="O47" s="262" t="e">
        <f>_xlfn.COUNTIFS('ｴﾝﾄﾘｰ女子'!$F$2:$F$101,$B47,'ｴﾝﾄﾘｰ女子'!$B$2:$B$101,"A")</f>
        <v>#NAME?</v>
      </c>
      <c r="P47" s="262" t="e">
        <f>_xlfn.COUNTIFS('ｴﾝﾄﾘｰ女子'!$F$2:$F$101,$B47,'ｴﾝﾄﾘｰ女子'!$B$2:$B$101,"B")</f>
        <v>#NAME?</v>
      </c>
      <c r="Q47" s="262" t="e">
        <f>_xlfn.COUNTIFS('ｴﾝﾄﾘｰ女子'!$F$2:$F$101,$B47,'ｴﾝﾄﾘｰ女子'!$B$2:$B$101,"C")</f>
        <v>#NAME?</v>
      </c>
      <c r="R47" s="262" t="e">
        <f t="shared" si="2"/>
        <v>#NAME?</v>
      </c>
      <c r="S47" s="262" t="e">
        <f t="shared" si="3"/>
        <v>#NAME?</v>
      </c>
    </row>
    <row r="48" spans="1:19" ht="18.75">
      <c r="A48" s="255" t="s">
        <v>682</v>
      </c>
      <c r="B48" s="260" t="str">
        <f t="shared" si="4"/>
        <v>C47</v>
      </c>
      <c r="C48" s="258" t="s">
        <v>1193</v>
      </c>
      <c r="D48" s="270" t="s">
        <v>299</v>
      </c>
      <c r="E48" s="270" t="s">
        <v>314</v>
      </c>
      <c r="F48" s="270" t="s">
        <v>1360</v>
      </c>
      <c r="G48" s="274" t="s">
        <v>696</v>
      </c>
      <c r="H48" s="274" t="s">
        <v>697</v>
      </c>
      <c r="I48" s="274" t="s">
        <v>698</v>
      </c>
      <c r="J48" s="275" t="s">
        <v>695</v>
      </c>
      <c r="K48" s="262" t="e">
        <f>_xlfn.COUNTIFS('ｴﾝﾄﾘｰ男子'!$F$2:$F$101,$B48,'ｴﾝﾄﾘｰ男子'!$B$2:$B$101,"A")</f>
        <v>#NAME?</v>
      </c>
      <c r="L48" s="262" t="e">
        <f>_xlfn.COUNTIFS('ｴﾝﾄﾘｰ男子'!$F$2:$F$101,$B48,'ｴﾝﾄﾘｰ男子'!$B$2:$B$101,"B")</f>
        <v>#NAME?</v>
      </c>
      <c r="M48" s="262" t="e">
        <f>_xlfn.COUNTIFS('ｴﾝﾄﾘｰ男子'!$F$2:$F$101,$B48,'ｴﾝﾄﾘｰ男子'!$B$2:$B$101,"C")</f>
        <v>#NAME?</v>
      </c>
      <c r="N48" s="262" t="e">
        <f t="shared" si="1"/>
        <v>#NAME?</v>
      </c>
      <c r="O48" s="262" t="e">
        <f>_xlfn.COUNTIFS('ｴﾝﾄﾘｰ女子'!$F$2:$F$101,$B48,'ｴﾝﾄﾘｰ女子'!$B$2:$B$101,"A")</f>
        <v>#NAME?</v>
      </c>
      <c r="P48" s="262" t="e">
        <f>_xlfn.COUNTIFS('ｴﾝﾄﾘｰ女子'!$F$2:$F$101,$B48,'ｴﾝﾄﾘｰ女子'!$B$2:$B$101,"B")</f>
        <v>#NAME?</v>
      </c>
      <c r="Q48" s="262" t="e">
        <f>_xlfn.COUNTIFS('ｴﾝﾄﾘｰ女子'!$F$2:$F$101,$B48,'ｴﾝﾄﾘｰ女子'!$B$2:$B$101,"C")</f>
        <v>#NAME?</v>
      </c>
      <c r="R48" s="262" t="e">
        <f t="shared" si="2"/>
        <v>#NAME?</v>
      </c>
      <c r="S48" s="262" t="e">
        <f t="shared" si="3"/>
        <v>#NAME?</v>
      </c>
    </row>
    <row r="49" spans="1:19" ht="18.75">
      <c r="A49" s="255" t="s">
        <v>682</v>
      </c>
      <c r="B49" s="260" t="str">
        <f t="shared" si="4"/>
        <v>C48</v>
      </c>
      <c r="C49" s="258" t="s">
        <v>1194</v>
      </c>
      <c r="D49" s="270" t="s">
        <v>301</v>
      </c>
      <c r="E49" s="270" t="s">
        <v>316</v>
      </c>
      <c r="F49" s="270" t="s">
        <v>1361</v>
      </c>
      <c r="G49" s="274" t="s">
        <v>700</v>
      </c>
      <c r="H49" s="274" t="s">
        <v>701</v>
      </c>
      <c r="I49" s="274" t="s">
        <v>702</v>
      </c>
      <c r="J49" s="275" t="s">
        <v>699</v>
      </c>
      <c r="K49" s="262" t="e">
        <f>_xlfn.COUNTIFS('ｴﾝﾄﾘｰ男子'!$F$2:$F$101,$B49,'ｴﾝﾄﾘｰ男子'!$B$2:$B$101,"A")</f>
        <v>#NAME?</v>
      </c>
      <c r="L49" s="262" t="e">
        <f>_xlfn.COUNTIFS('ｴﾝﾄﾘｰ男子'!$F$2:$F$101,$B49,'ｴﾝﾄﾘｰ男子'!$B$2:$B$101,"B")</f>
        <v>#NAME?</v>
      </c>
      <c r="M49" s="262" t="e">
        <f>_xlfn.COUNTIFS('ｴﾝﾄﾘｰ男子'!$F$2:$F$101,$B49,'ｴﾝﾄﾘｰ男子'!$B$2:$B$101,"C")</f>
        <v>#NAME?</v>
      </c>
      <c r="N49" s="262" t="e">
        <f t="shared" si="1"/>
        <v>#NAME?</v>
      </c>
      <c r="O49" s="262" t="e">
        <f>_xlfn.COUNTIFS('ｴﾝﾄﾘｰ女子'!$F$2:$F$101,$B49,'ｴﾝﾄﾘｰ女子'!$B$2:$B$101,"A")</f>
        <v>#NAME?</v>
      </c>
      <c r="P49" s="262" t="e">
        <f>_xlfn.COUNTIFS('ｴﾝﾄﾘｰ女子'!$F$2:$F$101,$B49,'ｴﾝﾄﾘｰ女子'!$B$2:$B$101,"B")</f>
        <v>#NAME?</v>
      </c>
      <c r="Q49" s="262" t="e">
        <f>_xlfn.COUNTIFS('ｴﾝﾄﾘｰ女子'!$F$2:$F$101,$B49,'ｴﾝﾄﾘｰ女子'!$B$2:$B$101,"C")</f>
        <v>#NAME?</v>
      </c>
      <c r="R49" s="262" t="e">
        <f t="shared" si="2"/>
        <v>#NAME?</v>
      </c>
      <c r="S49" s="262" t="e">
        <f t="shared" si="3"/>
        <v>#NAME?</v>
      </c>
    </row>
    <row r="50" spans="1:19" ht="18.75">
      <c r="A50" s="255" t="s">
        <v>682</v>
      </c>
      <c r="B50" s="260" t="str">
        <f t="shared" si="4"/>
        <v>C49</v>
      </c>
      <c r="C50" s="258" t="s">
        <v>1195</v>
      </c>
      <c r="D50" s="270" t="s">
        <v>303</v>
      </c>
      <c r="E50" s="270" t="s">
        <v>318</v>
      </c>
      <c r="F50" s="270" t="s">
        <v>1485</v>
      </c>
      <c r="G50" s="274" t="s">
        <v>704</v>
      </c>
      <c r="H50" s="274" t="s">
        <v>705</v>
      </c>
      <c r="I50" s="274" t="s">
        <v>706</v>
      </c>
      <c r="J50" s="275" t="s">
        <v>703</v>
      </c>
      <c r="K50" s="262" t="e">
        <f>_xlfn.COUNTIFS('ｴﾝﾄﾘｰ男子'!$F$2:$F$101,$B50,'ｴﾝﾄﾘｰ男子'!$B$2:$B$101,"A")</f>
        <v>#NAME?</v>
      </c>
      <c r="L50" s="262" t="e">
        <f>_xlfn.COUNTIFS('ｴﾝﾄﾘｰ男子'!$F$2:$F$101,$B50,'ｴﾝﾄﾘｰ男子'!$B$2:$B$101,"B")</f>
        <v>#NAME?</v>
      </c>
      <c r="M50" s="262" t="e">
        <f>_xlfn.COUNTIFS('ｴﾝﾄﾘｰ男子'!$F$2:$F$101,$B50,'ｴﾝﾄﾘｰ男子'!$B$2:$B$101,"C")</f>
        <v>#NAME?</v>
      </c>
      <c r="N50" s="262" t="e">
        <f t="shared" si="1"/>
        <v>#NAME?</v>
      </c>
      <c r="O50" s="262" t="e">
        <f>_xlfn.COUNTIFS('ｴﾝﾄﾘｰ女子'!$F$2:$F$101,$B50,'ｴﾝﾄﾘｰ女子'!$B$2:$B$101,"A")</f>
        <v>#NAME?</v>
      </c>
      <c r="P50" s="262" t="e">
        <f>_xlfn.COUNTIFS('ｴﾝﾄﾘｰ女子'!$F$2:$F$101,$B50,'ｴﾝﾄﾘｰ女子'!$B$2:$B$101,"B")</f>
        <v>#NAME?</v>
      </c>
      <c r="Q50" s="262" t="e">
        <f>_xlfn.COUNTIFS('ｴﾝﾄﾘｰ女子'!$F$2:$F$101,$B50,'ｴﾝﾄﾘｰ女子'!$B$2:$B$101,"C")</f>
        <v>#NAME?</v>
      </c>
      <c r="R50" s="262" t="e">
        <f t="shared" si="2"/>
        <v>#NAME?</v>
      </c>
      <c r="S50" s="262" t="e">
        <f t="shared" si="3"/>
        <v>#NAME?</v>
      </c>
    </row>
    <row r="51" spans="1:19" ht="18.75">
      <c r="A51" s="255" t="s">
        <v>682</v>
      </c>
      <c r="B51" s="260" t="str">
        <f t="shared" si="4"/>
        <v>C50</v>
      </c>
      <c r="C51" s="258" t="s">
        <v>1196</v>
      </c>
      <c r="D51" s="270" t="s">
        <v>305</v>
      </c>
      <c r="E51" s="270" t="s">
        <v>320</v>
      </c>
      <c r="F51" s="270" t="s">
        <v>1362</v>
      </c>
      <c r="G51" s="274" t="s">
        <v>708</v>
      </c>
      <c r="H51" s="274" t="s">
        <v>709</v>
      </c>
      <c r="I51" s="274" t="s">
        <v>710</v>
      </c>
      <c r="J51" s="275" t="s">
        <v>707</v>
      </c>
      <c r="K51" s="262" t="e">
        <f>_xlfn.COUNTIFS('ｴﾝﾄﾘｰ男子'!$F$2:$F$101,$B51,'ｴﾝﾄﾘｰ男子'!$B$2:$B$101,"A")</f>
        <v>#NAME?</v>
      </c>
      <c r="L51" s="262" t="e">
        <f>_xlfn.COUNTIFS('ｴﾝﾄﾘｰ男子'!$F$2:$F$101,$B51,'ｴﾝﾄﾘｰ男子'!$B$2:$B$101,"B")</f>
        <v>#NAME?</v>
      </c>
      <c r="M51" s="262" t="e">
        <f>_xlfn.COUNTIFS('ｴﾝﾄﾘｰ男子'!$F$2:$F$101,$B51,'ｴﾝﾄﾘｰ男子'!$B$2:$B$101,"C")</f>
        <v>#NAME?</v>
      </c>
      <c r="N51" s="262" t="e">
        <f t="shared" si="1"/>
        <v>#NAME?</v>
      </c>
      <c r="O51" s="262" t="e">
        <f>_xlfn.COUNTIFS('ｴﾝﾄﾘｰ女子'!$F$2:$F$101,$B51,'ｴﾝﾄﾘｰ女子'!$B$2:$B$101,"A")</f>
        <v>#NAME?</v>
      </c>
      <c r="P51" s="262" t="e">
        <f>_xlfn.COUNTIFS('ｴﾝﾄﾘｰ女子'!$F$2:$F$101,$B51,'ｴﾝﾄﾘｰ女子'!$B$2:$B$101,"B")</f>
        <v>#NAME?</v>
      </c>
      <c r="Q51" s="262" t="e">
        <f>_xlfn.COUNTIFS('ｴﾝﾄﾘｰ女子'!$F$2:$F$101,$B51,'ｴﾝﾄﾘｰ女子'!$B$2:$B$101,"C")</f>
        <v>#NAME?</v>
      </c>
      <c r="R51" s="262" t="e">
        <f t="shared" si="2"/>
        <v>#NAME?</v>
      </c>
      <c r="S51" s="262" t="e">
        <f t="shared" si="3"/>
        <v>#NAME?</v>
      </c>
    </row>
    <row r="52" spans="1:19" ht="18.75">
      <c r="A52" s="255" t="s">
        <v>682</v>
      </c>
      <c r="B52" s="260" t="str">
        <f t="shared" si="4"/>
        <v>C51</v>
      </c>
      <c r="C52" s="258" t="s">
        <v>1557</v>
      </c>
      <c r="D52" s="270" t="s">
        <v>307</v>
      </c>
      <c r="E52" s="270" t="s">
        <v>1558</v>
      </c>
      <c r="F52" s="270" t="s">
        <v>1559</v>
      </c>
      <c r="G52" s="274" t="s">
        <v>711</v>
      </c>
      <c r="H52" s="274" t="s">
        <v>712</v>
      </c>
      <c r="I52" s="274" t="s">
        <v>713</v>
      </c>
      <c r="J52" s="275" t="s">
        <v>1560</v>
      </c>
      <c r="K52" s="262" t="e">
        <f>_xlfn.COUNTIFS('ｴﾝﾄﾘｰ男子'!$F$2:$F$101,$B52,'ｴﾝﾄﾘｰ男子'!$B$2:$B$101,"A")</f>
        <v>#NAME?</v>
      </c>
      <c r="L52" s="262" t="e">
        <f>_xlfn.COUNTIFS('ｴﾝﾄﾘｰ男子'!$F$2:$F$101,$B52,'ｴﾝﾄﾘｰ男子'!$B$2:$B$101,"B")</f>
        <v>#NAME?</v>
      </c>
      <c r="M52" s="262" t="e">
        <f>_xlfn.COUNTIFS('ｴﾝﾄﾘｰ男子'!$F$2:$F$101,$B52,'ｴﾝﾄﾘｰ男子'!$B$2:$B$101,"C")</f>
        <v>#NAME?</v>
      </c>
      <c r="N52" s="262" t="e">
        <f t="shared" si="1"/>
        <v>#NAME?</v>
      </c>
      <c r="O52" s="262" t="e">
        <f>_xlfn.COUNTIFS('ｴﾝﾄﾘｰ女子'!$F$2:$F$101,$B52,'ｴﾝﾄﾘｰ女子'!$B$2:$B$101,"A")</f>
        <v>#NAME?</v>
      </c>
      <c r="P52" s="262" t="e">
        <f>_xlfn.COUNTIFS('ｴﾝﾄﾘｰ女子'!$F$2:$F$101,$B52,'ｴﾝﾄﾘｰ女子'!$B$2:$B$101,"B")</f>
        <v>#NAME?</v>
      </c>
      <c r="Q52" s="262" t="e">
        <f>_xlfn.COUNTIFS('ｴﾝﾄﾘｰ女子'!$F$2:$F$101,$B52,'ｴﾝﾄﾘｰ女子'!$B$2:$B$101,"C")</f>
        <v>#NAME?</v>
      </c>
      <c r="R52" s="262" t="e">
        <f t="shared" si="2"/>
        <v>#NAME?</v>
      </c>
      <c r="S52" s="262" t="e">
        <f t="shared" si="3"/>
        <v>#NAME?</v>
      </c>
    </row>
    <row r="53" spans="1:19" ht="18.75">
      <c r="A53" s="255" t="s">
        <v>682</v>
      </c>
      <c r="B53" s="260" t="str">
        <f t="shared" si="4"/>
        <v>C52</v>
      </c>
      <c r="C53" s="258" t="s">
        <v>1578</v>
      </c>
      <c r="D53" s="270" t="s">
        <v>309</v>
      </c>
      <c r="E53" s="270"/>
      <c r="F53" s="270"/>
      <c r="G53" s="274"/>
      <c r="H53" s="274"/>
      <c r="I53" s="274"/>
      <c r="J53" s="275"/>
      <c r="K53" s="262" t="e">
        <f>_xlfn.COUNTIFS('ｴﾝﾄﾘｰ男子'!$F$2:$F$101,$B53,'ｴﾝﾄﾘｰ男子'!$B$2:$B$101,"A")</f>
        <v>#NAME?</v>
      </c>
      <c r="L53" s="262" t="e">
        <f>_xlfn.COUNTIFS('ｴﾝﾄﾘｰ男子'!$F$2:$F$101,$B53,'ｴﾝﾄﾘｰ男子'!$B$2:$B$101,"B")</f>
        <v>#NAME?</v>
      </c>
      <c r="M53" s="262" t="e">
        <f>_xlfn.COUNTIFS('ｴﾝﾄﾘｰ男子'!$F$2:$F$101,$B53,'ｴﾝﾄﾘｰ男子'!$B$2:$B$101,"C")</f>
        <v>#NAME?</v>
      </c>
      <c r="N53" s="262" t="e">
        <f t="shared" si="1"/>
        <v>#NAME?</v>
      </c>
      <c r="O53" s="262" t="e">
        <f>_xlfn.COUNTIFS('ｴﾝﾄﾘｰ女子'!$F$2:$F$101,$B53,'ｴﾝﾄﾘｰ女子'!$B$2:$B$101,"A")</f>
        <v>#NAME?</v>
      </c>
      <c r="P53" s="262" t="e">
        <f>_xlfn.COUNTIFS('ｴﾝﾄﾘｰ女子'!$F$2:$F$101,$B53,'ｴﾝﾄﾘｰ女子'!$B$2:$B$101,"B")</f>
        <v>#NAME?</v>
      </c>
      <c r="Q53" s="262" t="e">
        <f>_xlfn.COUNTIFS('ｴﾝﾄﾘｰ女子'!$F$2:$F$101,$B53,'ｴﾝﾄﾘｰ女子'!$B$2:$B$101,"C")</f>
        <v>#NAME?</v>
      </c>
      <c r="R53" s="262" t="e">
        <f t="shared" si="2"/>
        <v>#NAME?</v>
      </c>
      <c r="S53" s="262" t="e">
        <f t="shared" si="3"/>
        <v>#NAME?</v>
      </c>
    </row>
    <row r="54" spans="1:19" ht="18.75">
      <c r="A54" s="255" t="s">
        <v>682</v>
      </c>
      <c r="B54" s="260" t="str">
        <f t="shared" si="4"/>
        <v>C53</v>
      </c>
      <c r="C54" s="258" t="s">
        <v>1578</v>
      </c>
      <c r="D54" s="270" t="s">
        <v>311</v>
      </c>
      <c r="E54" s="270"/>
      <c r="F54" s="270"/>
      <c r="G54" s="274"/>
      <c r="H54" s="274"/>
      <c r="I54" s="274"/>
      <c r="J54" s="275"/>
      <c r="K54" s="262" t="e">
        <f>_xlfn.COUNTIFS('ｴﾝﾄﾘｰ男子'!$F$2:$F$101,$B54,'ｴﾝﾄﾘｰ男子'!$B$2:$B$101,"A")</f>
        <v>#NAME?</v>
      </c>
      <c r="L54" s="262" t="e">
        <f>_xlfn.COUNTIFS('ｴﾝﾄﾘｰ男子'!$F$2:$F$101,$B54,'ｴﾝﾄﾘｰ男子'!$B$2:$B$101,"B")</f>
        <v>#NAME?</v>
      </c>
      <c r="M54" s="262" t="e">
        <f>_xlfn.COUNTIFS('ｴﾝﾄﾘｰ男子'!$F$2:$F$101,$B54,'ｴﾝﾄﾘｰ男子'!$B$2:$B$101,"C")</f>
        <v>#NAME?</v>
      </c>
      <c r="N54" s="262" t="e">
        <f t="shared" si="1"/>
        <v>#NAME?</v>
      </c>
      <c r="O54" s="262" t="e">
        <f>_xlfn.COUNTIFS('ｴﾝﾄﾘｰ女子'!$F$2:$F$101,$B54,'ｴﾝﾄﾘｰ女子'!$B$2:$B$101,"A")</f>
        <v>#NAME?</v>
      </c>
      <c r="P54" s="262" t="e">
        <f>_xlfn.COUNTIFS('ｴﾝﾄﾘｰ女子'!$F$2:$F$101,$B54,'ｴﾝﾄﾘｰ女子'!$B$2:$B$101,"B")</f>
        <v>#NAME?</v>
      </c>
      <c r="Q54" s="262" t="e">
        <f>_xlfn.COUNTIFS('ｴﾝﾄﾘｰ女子'!$F$2:$F$101,$B54,'ｴﾝﾄﾘｰ女子'!$B$2:$B$101,"C")</f>
        <v>#NAME?</v>
      </c>
      <c r="R54" s="262" t="e">
        <f t="shared" si="2"/>
        <v>#NAME?</v>
      </c>
      <c r="S54" s="262" t="e">
        <f t="shared" si="3"/>
        <v>#NAME?</v>
      </c>
    </row>
    <row r="55" spans="1:19" ht="18.75">
      <c r="A55" s="255" t="s">
        <v>682</v>
      </c>
      <c r="B55" s="260" t="str">
        <f t="shared" si="4"/>
        <v>C54</v>
      </c>
      <c r="C55" s="258" t="s">
        <v>1197</v>
      </c>
      <c r="D55" s="270" t="s">
        <v>313</v>
      </c>
      <c r="E55" s="270" t="s">
        <v>325</v>
      </c>
      <c r="F55" s="270" t="s">
        <v>1363</v>
      </c>
      <c r="G55" s="274" t="s">
        <v>715</v>
      </c>
      <c r="H55" s="274" t="s">
        <v>716</v>
      </c>
      <c r="I55" s="274" t="s">
        <v>717</v>
      </c>
      <c r="J55" s="275" t="s">
        <v>714</v>
      </c>
      <c r="K55" s="262" t="e">
        <f>_xlfn.COUNTIFS('ｴﾝﾄﾘｰ男子'!$F$2:$F$101,$B55,'ｴﾝﾄﾘｰ男子'!$B$2:$B$101,"A")</f>
        <v>#NAME?</v>
      </c>
      <c r="L55" s="262" t="e">
        <f>_xlfn.COUNTIFS('ｴﾝﾄﾘｰ男子'!$F$2:$F$101,$B55,'ｴﾝﾄﾘｰ男子'!$B$2:$B$101,"B")</f>
        <v>#NAME?</v>
      </c>
      <c r="M55" s="262" t="e">
        <f>_xlfn.COUNTIFS('ｴﾝﾄﾘｰ男子'!$F$2:$F$101,$B55,'ｴﾝﾄﾘｰ男子'!$B$2:$B$101,"C")</f>
        <v>#NAME?</v>
      </c>
      <c r="N55" s="262" t="e">
        <f t="shared" si="1"/>
        <v>#NAME?</v>
      </c>
      <c r="O55" s="262" t="e">
        <f>_xlfn.COUNTIFS('ｴﾝﾄﾘｰ女子'!$F$2:$F$101,$B55,'ｴﾝﾄﾘｰ女子'!$B$2:$B$101,"A")</f>
        <v>#NAME?</v>
      </c>
      <c r="P55" s="262" t="e">
        <f>_xlfn.COUNTIFS('ｴﾝﾄﾘｰ女子'!$F$2:$F$101,$B55,'ｴﾝﾄﾘｰ女子'!$B$2:$B$101,"B")</f>
        <v>#NAME?</v>
      </c>
      <c r="Q55" s="262" t="e">
        <f>_xlfn.COUNTIFS('ｴﾝﾄﾘｰ女子'!$F$2:$F$101,$B55,'ｴﾝﾄﾘｰ女子'!$B$2:$B$101,"C")</f>
        <v>#NAME?</v>
      </c>
      <c r="R55" s="262" t="e">
        <f t="shared" si="2"/>
        <v>#NAME?</v>
      </c>
      <c r="S55" s="262" t="e">
        <f t="shared" si="3"/>
        <v>#NAME?</v>
      </c>
    </row>
    <row r="56" spans="1:19" ht="18.75">
      <c r="A56" s="255" t="s">
        <v>718</v>
      </c>
      <c r="B56" s="260" t="str">
        <f t="shared" si="4"/>
        <v>C55</v>
      </c>
      <c r="C56" s="257" t="s">
        <v>1198</v>
      </c>
      <c r="D56" s="270" t="s">
        <v>315</v>
      </c>
      <c r="E56" s="270" t="s">
        <v>327</v>
      </c>
      <c r="F56" s="270" t="s">
        <v>1364</v>
      </c>
      <c r="G56" s="276" t="s">
        <v>719</v>
      </c>
      <c r="H56" s="276" t="s">
        <v>720</v>
      </c>
      <c r="I56" s="276" t="s">
        <v>721</v>
      </c>
      <c r="J56" s="276"/>
      <c r="K56" s="262" t="e">
        <f>_xlfn.COUNTIFS('ｴﾝﾄﾘｰ男子'!$F$2:$F$101,$B56,'ｴﾝﾄﾘｰ男子'!$B$2:$B$101,"A")</f>
        <v>#NAME?</v>
      </c>
      <c r="L56" s="262" t="e">
        <f>_xlfn.COUNTIFS('ｴﾝﾄﾘｰ男子'!$F$2:$F$101,$B56,'ｴﾝﾄﾘｰ男子'!$B$2:$B$101,"B")</f>
        <v>#NAME?</v>
      </c>
      <c r="M56" s="262" t="e">
        <f>_xlfn.COUNTIFS('ｴﾝﾄﾘｰ男子'!$F$2:$F$101,$B56,'ｴﾝﾄﾘｰ男子'!$B$2:$B$101,"C")</f>
        <v>#NAME?</v>
      </c>
      <c r="N56" s="262" t="e">
        <f t="shared" si="1"/>
        <v>#NAME?</v>
      </c>
      <c r="O56" s="262" t="e">
        <f>_xlfn.COUNTIFS('ｴﾝﾄﾘｰ女子'!$F$2:$F$101,$B56,'ｴﾝﾄﾘｰ女子'!$B$2:$B$101,"A")</f>
        <v>#NAME?</v>
      </c>
      <c r="P56" s="262" t="e">
        <f>_xlfn.COUNTIFS('ｴﾝﾄﾘｰ女子'!$F$2:$F$101,$B56,'ｴﾝﾄﾘｰ女子'!$B$2:$B$101,"B")</f>
        <v>#NAME?</v>
      </c>
      <c r="Q56" s="262" t="e">
        <f>_xlfn.COUNTIFS('ｴﾝﾄﾘｰ女子'!$F$2:$F$101,$B56,'ｴﾝﾄﾘｰ女子'!$B$2:$B$101,"C")</f>
        <v>#NAME?</v>
      </c>
      <c r="R56" s="262" t="e">
        <f t="shared" si="2"/>
        <v>#NAME?</v>
      </c>
      <c r="S56" s="262" t="e">
        <f t="shared" si="3"/>
        <v>#NAME?</v>
      </c>
    </row>
    <row r="57" spans="1:19" ht="18.75">
      <c r="A57" s="255" t="s">
        <v>718</v>
      </c>
      <c r="B57" s="260" t="str">
        <f t="shared" si="4"/>
        <v>C56</v>
      </c>
      <c r="C57" s="257" t="s">
        <v>1199</v>
      </c>
      <c r="D57" s="270" t="s">
        <v>317</v>
      </c>
      <c r="E57" s="270" t="s">
        <v>329</v>
      </c>
      <c r="F57" s="270" t="s">
        <v>1365</v>
      </c>
      <c r="G57" s="270" t="s">
        <v>722</v>
      </c>
      <c r="H57" s="270" t="s">
        <v>723</v>
      </c>
      <c r="I57" s="270" t="s">
        <v>724</v>
      </c>
      <c r="J57" s="270"/>
      <c r="K57" s="262" t="e">
        <f>_xlfn.COUNTIFS('ｴﾝﾄﾘｰ男子'!$F$2:$F$101,$B57,'ｴﾝﾄﾘｰ男子'!$B$2:$B$101,"A")</f>
        <v>#NAME?</v>
      </c>
      <c r="L57" s="262" t="e">
        <f>_xlfn.COUNTIFS('ｴﾝﾄﾘｰ男子'!$F$2:$F$101,$B57,'ｴﾝﾄﾘｰ男子'!$B$2:$B$101,"B")</f>
        <v>#NAME?</v>
      </c>
      <c r="M57" s="262" t="e">
        <f>_xlfn.COUNTIFS('ｴﾝﾄﾘｰ男子'!$F$2:$F$101,$B57,'ｴﾝﾄﾘｰ男子'!$B$2:$B$101,"C")</f>
        <v>#NAME?</v>
      </c>
      <c r="N57" s="262" t="e">
        <f t="shared" si="1"/>
        <v>#NAME?</v>
      </c>
      <c r="O57" s="262" t="e">
        <f>_xlfn.COUNTIFS('ｴﾝﾄﾘｰ女子'!$F$2:$F$101,$B57,'ｴﾝﾄﾘｰ女子'!$B$2:$B$101,"A")</f>
        <v>#NAME?</v>
      </c>
      <c r="P57" s="262" t="e">
        <f>_xlfn.COUNTIFS('ｴﾝﾄﾘｰ女子'!$F$2:$F$101,$B57,'ｴﾝﾄﾘｰ女子'!$B$2:$B$101,"B")</f>
        <v>#NAME?</v>
      </c>
      <c r="Q57" s="262" t="e">
        <f>_xlfn.COUNTIFS('ｴﾝﾄﾘｰ女子'!$F$2:$F$101,$B57,'ｴﾝﾄﾘｰ女子'!$B$2:$B$101,"C")</f>
        <v>#NAME?</v>
      </c>
      <c r="R57" s="262" t="e">
        <f t="shared" si="2"/>
        <v>#NAME?</v>
      </c>
      <c r="S57" s="262" t="e">
        <f t="shared" si="3"/>
        <v>#NAME?</v>
      </c>
    </row>
    <row r="58" spans="1:19" ht="18.75">
      <c r="A58" s="255" t="s">
        <v>718</v>
      </c>
      <c r="B58" s="260" t="str">
        <f t="shared" si="4"/>
        <v>C57</v>
      </c>
      <c r="C58" s="258" t="s">
        <v>1578</v>
      </c>
      <c r="D58" s="270" t="s">
        <v>319</v>
      </c>
      <c r="E58" s="276"/>
      <c r="F58" s="270"/>
      <c r="G58" s="270"/>
      <c r="H58" s="270"/>
      <c r="I58" s="270"/>
      <c r="J58" s="270"/>
      <c r="K58" s="262" t="e">
        <f>_xlfn.COUNTIFS('ｴﾝﾄﾘｰ男子'!$F$2:$F$101,$B58,'ｴﾝﾄﾘｰ男子'!$B$2:$B$101,"A")</f>
        <v>#NAME?</v>
      </c>
      <c r="L58" s="262" t="e">
        <f>_xlfn.COUNTIFS('ｴﾝﾄﾘｰ男子'!$F$2:$F$101,$B58,'ｴﾝﾄﾘｰ男子'!$B$2:$B$101,"B")</f>
        <v>#NAME?</v>
      </c>
      <c r="M58" s="262" t="e">
        <f>_xlfn.COUNTIFS('ｴﾝﾄﾘｰ男子'!$F$2:$F$101,$B58,'ｴﾝﾄﾘｰ男子'!$B$2:$B$101,"C")</f>
        <v>#NAME?</v>
      </c>
      <c r="N58" s="262" t="e">
        <f t="shared" si="1"/>
        <v>#NAME?</v>
      </c>
      <c r="O58" s="262" t="e">
        <f>_xlfn.COUNTIFS('ｴﾝﾄﾘｰ女子'!$F$2:$F$101,$B58,'ｴﾝﾄﾘｰ女子'!$B$2:$B$101,"A")</f>
        <v>#NAME?</v>
      </c>
      <c r="P58" s="262" t="e">
        <f>_xlfn.COUNTIFS('ｴﾝﾄﾘｰ女子'!$F$2:$F$101,$B58,'ｴﾝﾄﾘｰ女子'!$B$2:$B$101,"B")</f>
        <v>#NAME?</v>
      </c>
      <c r="Q58" s="262" t="e">
        <f>_xlfn.COUNTIFS('ｴﾝﾄﾘｰ女子'!$F$2:$F$101,$B58,'ｴﾝﾄﾘｰ女子'!$B$2:$B$101,"C")</f>
        <v>#NAME?</v>
      </c>
      <c r="R58" s="262" t="e">
        <f t="shared" si="2"/>
        <v>#NAME?</v>
      </c>
      <c r="S58" s="262" t="e">
        <f t="shared" si="3"/>
        <v>#NAME?</v>
      </c>
    </row>
    <row r="59" spans="1:19" ht="18.75">
      <c r="A59" s="255" t="s">
        <v>718</v>
      </c>
      <c r="B59" s="260" t="str">
        <f t="shared" si="4"/>
        <v>C58</v>
      </c>
      <c r="C59" s="258" t="s">
        <v>1578</v>
      </c>
      <c r="D59" s="270" t="s">
        <v>321</v>
      </c>
      <c r="E59" s="270"/>
      <c r="F59" s="270"/>
      <c r="G59" s="270"/>
      <c r="H59" s="270"/>
      <c r="I59" s="270"/>
      <c r="J59" s="270"/>
      <c r="K59" s="262" t="e">
        <f>_xlfn.COUNTIFS('ｴﾝﾄﾘｰ男子'!$F$2:$F$101,$B59,'ｴﾝﾄﾘｰ男子'!$B$2:$B$101,"A")</f>
        <v>#NAME?</v>
      </c>
      <c r="L59" s="262" t="e">
        <f>_xlfn.COUNTIFS('ｴﾝﾄﾘｰ男子'!$F$2:$F$101,$B59,'ｴﾝﾄﾘｰ男子'!$B$2:$B$101,"B")</f>
        <v>#NAME?</v>
      </c>
      <c r="M59" s="262" t="e">
        <f>_xlfn.COUNTIFS('ｴﾝﾄﾘｰ男子'!$F$2:$F$101,$B59,'ｴﾝﾄﾘｰ男子'!$B$2:$B$101,"C")</f>
        <v>#NAME?</v>
      </c>
      <c r="N59" s="262" t="e">
        <f t="shared" si="1"/>
        <v>#NAME?</v>
      </c>
      <c r="O59" s="262" t="e">
        <f>_xlfn.COUNTIFS('ｴﾝﾄﾘｰ女子'!$F$2:$F$101,$B59,'ｴﾝﾄﾘｰ女子'!$B$2:$B$101,"A")</f>
        <v>#NAME?</v>
      </c>
      <c r="P59" s="262" t="e">
        <f>_xlfn.COUNTIFS('ｴﾝﾄﾘｰ女子'!$F$2:$F$101,$B59,'ｴﾝﾄﾘｰ女子'!$B$2:$B$101,"B")</f>
        <v>#NAME?</v>
      </c>
      <c r="Q59" s="262" t="e">
        <f>_xlfn.COUNTIFS('ｴﾝﾄﾘｰ女子'!$F$2:$F$101,$B59,'ｴﾝﾄﾘｰ女子'!$B$2:$B$101,"C")</f>
        <v>#NAME?</v>
      </c>
      <c r="R59" s="262" t="e">
        <f t="shared" si="2"/>
        <v>#NAME?</v>
      </c>
      <c r="S59" s="262" t="e">
        <f t="shared" si="3"/>
        <v>#NAME?</v>
      </c>
    </row>
    <row r="60" spans="1:19" ht="18.75">
      <c r="A60" s="255" t="s">
        <v>718</v>
      </c>
      <c r="B60" s="260" t="str">
        <f t="shared" si="4"/>
        <v>C59</v>
      </c>
      <c r="C60" s="257" t="s">
        <v>1200</v>
      </c>
      <c r="D60" s="270" t="s">
        <v>322</v>
      </c>
      <c r="E60" s="270" t="s">
        <v>333</v>
      </c>
      <c r="F60" s="270" t="s">
        <v>1366</v>
      </c>
      <c r="G60" s="270" t="s">
        <v>725</v>
      </c>
      <c r="H60" s="270" t="s">
        <v>726</v>
      </c>
      <c r="I60" s="270" t="s">
        <v>727</v>
      </c>
      <c r="J60" s="270"/>
      <c r="K60" s="262" t="e">
        <f>_xlfn.COUNTIFS('ｴﾝﾄﾘｰ男子'!$F$2:$F$101,$B60,'ｴﾝﾄﾘｰ男子'!$B$2:$B$101,"A")</f>
        <v>#NAME?</v>
      </c>
      <c r="L60" s="262" t="e">
        <f>_xlfn.COUNTIFS('ｴﾝﾄﾘｰ男子'!$F$2:$F$101,$B60,'ｴﾝﾄﾘｰ男子'!$B$2:$B$101,"B")</f>
        <v>#NAME?</v>
      </c>
      <c r="M60" s="262" t="e">
        <f>_xlfn.COUNTIFS('ｴﾝﾄﾘｰ男子'!$F$2:$F$101,$B60,'ｴﾝﾄﾘｰ男子'!$B$2:$B$101,"C")</f>
        <v>#NAME?</v>
      </c>
      <c r="N60" s="262" t="e">
        <f t="shared" si="1"/>
        <v>#NAME?</v>
      </c>
      <c r="O60" s="262" t="e">
        <f>_xlfn.COUNTIFS('ｴﾝﾄﾘｰ女子'!$F$2:$F$101,$B60,'ｴﾝﾄﾘｰ女子'!$B$2:$B$101,"A")</f>
        <v>#NAME?</v>
      </c>
      <c r="P60" s="262" t="e">
        <f>_xlfn.COUNTIFS('ｴﾝﾄﾘｰ女子'!$F$2:$F$101,$B60,'ｴﾝﾄﾘｰ女子'!$B$2:$B$101,"B")</f>
        <v>#NAME?</v>
      </c>
      <c r="Q60" s="262" t="e">
        <f>_xlfn.COUNTIFS('ｴﾝﾄﾘｰ女子'!$F$2:$F$101,$B60,'ｴﾝﾄﾘｰ女子'!$B$2:$B$101,"C")</f>
        <v>#NAME?</v>
      </c>
      <c r="R60" s="262" t="e">
        <f t="shared" si="2"/>
        <v>#NAME?</v>
      </c>
      <c r="S60" s="262" t="e">
        <f t="shared" si="3"/>
        <v>#NAME?</v>
      </c>
    </row>
    <row r="61" spans="1:19" ht="18.75">
      <c r="A61" s="255" t="s">
        <v>718</v>
      </c>
      <c r="B61" s="260" t="str">
        <f t="shared" si="4"/>
        <v>C60</v>
      </c>
      <c r="C61" s="257" t="s">
        <v>1201</v>
      </c>
      <c r="D61" s="270" t="s">
        <v>323</v>
      </c>
      <c r="E61" s="270" t="s">
        <v>335</v>
      </c>
      <c r="F61" s="270" t="s">
        <v>1367</v>
      </c>
      <c r="G61" s="270" t="s">
        <v>728</v>
      </c>
      <c r="H61" s="270" t="s">
        <v>729</v>
      </c>
      <c r="I61" s="270" t="s">
        <v>730</v>
      </c>
      <c r="J61" s="270"/>
      <c r="K61" s="262" t="e">
        <f>_xlfn.COUNTIFS('ｴﾝﾄﾘｰ男子'!$F$2:$F$101,$B61,'ｴﾝﾄﾘｰ男子'!$B$2:$B$101,"A")</f>
        <v>#NAME?</v>
      </c>
      <c r="L61" s="262" t="e">
        <f>_xlfn.COUNTIFS('ｴﾝﾄﾘｰ男子'!$F$2:$F$101,$B61,'ｴﾝﾄﾘｰ男子'!$B$2:$B$101,"B")</f>
        <v>#NAME?</v>
      </c>
      <c r="M61" s="262" t="e">
        <f>_xlfn.COUNTIFS('ｴﾝﾄﾘｰ男子'!$F$2:$F$101,$B61,'ｴﾝﾄﾘｰ男子'!$B$2:$B$101,"C")</f>
        <v>#NAME?</v>
      </c>
      <c r="N61" s="262" t="e">
        <f t="shared" si="1"/>
        <v>#NAME?</v>
      </c>
      <c r="O61" s="262" t="e">
        <f>_xlfn.COUNTIFS('ｴﾝﾄﾘｰ女子'!$F$2:$F$101,$B61,'ｴﾝﾄﾘｰ女子'!$B$2:$B$101,"A")</f>
        <v>#NAME?</v>
      </c>
      <c r="P61" s="262" t="e">
        <f>_xlfn.COUNTIFS('ｴﾝﾄﾘｰ女子'!$F$2:$F$101,$B61,'ｴﾝﾄﾘｰ女子'!$B$2:$B$101,"B")</f>
        <v>#NAME?</v>
      </c>
      <c r="Q61" s="262" t="e">
        <f>_xlfn.COUNTIFS('ｴﾝﾄﾘｰ女子'!$F$2:$F$101,$B61,'ｴﾝﾄﾘｰ女子'!$B$2:$B$101,"C")</f>
        <v>#NAME?</v>
      </c>
      <c r="R61" s="262" t="e">
        <f t="shared" si="2"/>
        <v>#NAME?</v>
      </c>
      <c r="S61" s="262" t="e">
        <f t="shared" si="3"/>
        <v>#NAME?</v>
      </c>
    </row>
    <row r="62" spans="1:19" ht="18.75">
      <c r="A62" s="255" t="s">
        <v>718</v>
      </c>
      <c r="B62" s="260" t="str">
        <f t="shared" si="4"/>
        <v>C61</v>
      </c>
      <c r="C62" s="257" t="s">
        <v>1202</v>
      </c>
      <c r="D62" s="270" t="s">
        <v>324</v>
      </c>
      <c r="E62" s="270" t="s">
        <v>337</v>
      </c>
      <c r="F62" s="270" t="s">
        <v>1368</v>
      </c>
      <c r="G62" s="270" t="s">
        <v>731</v>
      </c>
      <c r="H62" s="270" t="s">
        <v>732</v>
      </c>
      <c r="I62" s="270" t="s">
        <v>733</v>
      </c>
      <c r="J62" s="270"/>
      <c r="K62" s="262" t="e">
        <f>_xlfn.COUNTIFS('ｴﾝﾄﾘｰ男子'!$F$2:$F$101,$B62,'ｴﾝﾄﾘｰ男子'!$B$2:$B$101,"A")</f>
        <v>#NAME?</v>
      </c>
      <c r="L62" s="262" t="e">
        <f>_xlfn.COUNTIFS('ｴﾝﾄﾘｰ男子'!$F$2:$F$101,$B62,'ｴﾝﾄﾘｰ男子'!$B$2:$B$101,"B")</f>
        <v>#NAME?</v>
      </c>
      <c r="M62" s="262" t="e">
        <f>_xlfn.COUNTIFS('ｴﾝﾄﾘｰ男子'!$F$2:$F$101,$B62,'ｴﾝﾄﾘｰ男子'!$B$2:$B$101,"C")</f>
        <v>#NAME?</v>
      </c>
      <c r="N62" s="262" t="e">
        <f t="shared" si="1"/>
        <v>#NAME?</v>
      </c>
      <c r="O62" s="262" t="e">
        <f>_xlfn.COUNTIFS('ｴﾝﾄﾘｰ女子'!$F$2:$F$101,$B62,'ｴﾝﾄﾘｰ女子'!$B$2:$B$101,"A")</f>
        <v>#NAME?</v>
      </c>
      <c r="P62" s="262" t="e">
        <f>_xlfn.COUNTIFS('ｴﾝﾄﾘｰ女子'!$F$2:$F$101,$B62,'ｴﾝﾄﾘｰ女子'!$B$2:$B$101,"B")</f>
        <v>#NAME?</v>
      </c>
      <c r="Q62" s="262" t="e">
        <f>_xlfn.COUNTIFS('ｴﾝﾄﾘｰ女子'!$F$2:$F$101,$B62,'ｴﾝﾄﾘｰ女子'!$B$2:$B$101,"C")</f>
        <v>#NAME?</v>
      </c>
      <c r="R62" s="262" t="e">
        <f t="shared" si="2"/>
        <v>#NAME?</v>
      </c>
      <c r="S62" s="262" t="e">
        <f t="shared" si="3"/>
        <v>#NAME?</v>
      </c>
    </row>
    <row r="63" spans="1:19" ht="18.75">
      <c r="A63" s="255" t="s">
        <v>734</v>
      </c>
      <c r="B63" s="260" t="str">
        <f t="shared" si="4"/>
        <v>C62</v>
      </c>
      <c r="C63" s="257" t="s">
        <v>1203</v>
      </c>
      <c r="D63" s="270" t="s">
        <v>326</v>
      </c>
      <c r="E63" s="270" t="s">
        <v>339</v>
      </c>
      <c r="F63" s="270" t="s">
        <v>1369</v>
      </c>
      <c r="G63" s="270" t="s">
        <v>735</v>
      </c>
      <c r="H63" s="270" t="s">
        <v>736</v>
      </c>
      <c r="I63" s="270" t="s">
        <v>737</v>
      </c>
      <c r="J63" s="270"/>
      <c r="K63" s="262" t="e">
        <f>_xlfn.COUNTIFS('ｴﾝﾄﾘｰ男子'!$F$2:$F$101,$B63,'ｴﾝﾄﾘｰ男子'!$B$2:$B$101,"A")</f>
        <v>#NAME?</v>
      </c>
      <c r="L63" s="262" t="e">
        <f>_xlfn.COUNTIFS('ｴﾝﾄﾘｰ男子'!$F$2:$F$101,$B63,'ｴﾝﾄﾘｰ男子'!$B$2:$B$101,"B")</f>
        <v>#NAME?</v>
      </c>
      <c r="M63" s="262" t="e">
        <f>_xlfn.COUNTIFS('ｴﾝﾄﾘｰ男子'!$F$2:$F$101,$B63,'ｴﾝﾄﾘｰ男子'!$B$2:$B$101,"C")</f>
        <v>#NAME?</v>
      </c>
      <c r="N63" s="262" t="e">
        <f t="shared" si="1"/>
        <v>#NAME?</v>
      </c>
      <c r="O63" s="262" t="e">
        <f>_xlfn.COUNTIFS('ｴﾝﾄﾘｰ女子'!$F$2:$F$101,$B63,'ｴﾝﾄﾘｰ女子'!$B$2:$B$101,"A")</f>
        <v>#NAME?</v>
      </c>
      <c r="P63" s="262" t="e">
        <f>_xlfn.COUNTIFS('ｴﾝﾄﾘｰ女子'!$F$2:$F$101,$B63,'ｴﾝﾄﾘｰ女子'!$B$2:$B$101,"B")</f>
        <v>#NAME?</v>
      </c>
      <c r="Q63" s="262" t="e">
        <f>_xlfn.COUNTIFS('ｴﾝﾄﾘｰ女子'!$F$2:$F$101,$B63,'ｴﾝﾄﾘｰ女子'!$B$2:$B$101,"C")</f>
        <v>#NAME?</v>
      </c>
      <c r="R63" s="262" t="e">
        <f t="shared" si="2"/>
        <v>#NAME?</v>
      </c>
      <c r="S63" s="262" t="e">
        <f t="shared" si="3"/>
        <v>#NAME?</v>
      </c>
    </row>
    <row r="64" spans="1:19" ht="18.75">
      <c r="A64" s="255" t="s">
        <v>734</v>
      </c>
      <c r="B64" s="260" t="str">
        <f t="shared" si="4"/>
        <v>C63</v>
      </c>
      <c r="C64" s="257" t="s">
        <v>1204</v>
      </c>
      <c r="D64" s="270" t="s">
        <v>328</v>
      </c>
      <c r="E64" s="270" t="s">
        <v>341</v>
      </c>
      <c r="F64" s="270" t="s">
        <v>1370</v>
      </c>
      <c r="G64" s="270" t="s">
        <v>738</v>
      </c>
      <c r="H64" s="270" t="s">
        <v>739</v>
      </c>
      <c r="I64" s="270" t="s">
        <v>740</v>
      </c>
      <c r="J64" s="270"/>
      <c r="K64" s="262" t="e">
        <f>_xlfn.COUNTIFS('ｴﾝﾄﾘｰ男子'!$F$2:$F$101,$B64,'ｴﾝﾄﾘｰ男子'!$B$2:$B$101,"A")</f>
        <v>#NAME?</v>
      </c>
      <c r="L64" s="262" t="e">
        <f>_xlfn.COUNTIFS('ｴﾝﾄﾘｰ男子'!$F$2:$F$101,$B64,'ｴﾝﾄﾘｰ男子'!$B$2:$B$101,"B")</f>
        <v>#NAME?</v>
      </c>
      <c r="M64" s="262" t="e">
        <f>_xlfn.COUNTIFS('ｴﾝﾄﾘｰ男子'!$F$2:$F$101,$B64,'ｴﾝﾄﾘｰ男子'!$B$2:$B$101,"C")</f>
        <v>#NAME?</v>
      </c>
      <c r="N64" s="262" t="e">
        <f t="shared" si="1"/>
        <v>#NAME?</v>
      </c>
      <c r="O64" s="262" t="e">
        <f>_xlfn.COUNTIFS('ｴﾝﾄﾘｰ女子'!$F$2:$F$101,$B64,'ｴﾝﾄﾘｰ女子'!$B$2:$B$101,"A")</f>
        <v>#NAME?</v>
      </c>
      <c r="P64" s="262" t="e">
        <f>_xlfn.COUNTIFS('ｴﾝﾄﾘｰ女子'!$F$2:$F$101,$B64,'ｴﾝﾄﾘｰ女子'!$B$2:$B$101,"B")</f>
        <v>#NAME?</v>
      </c>
      <c r="Q64" s="262" t="e">
        <f>_xlfn.COUNTIFS('ｴﾝﾄﾘｰ女子'!$F$2:$F$101,$B64,'ｴﾝﾄﾘｰ女子'!$B$2:$B$101,"C")</f>
        <v>#NAME?</v>
      </c>
      <c r="R64" s="262" t="e">
        <f t="shared" si="2"/>
        <v>#NAME?</v>
      </c>
      <c r="S64" s="262" t="e">
        <f t="shared" si="3"/>
        <v>#NAME?</v>
      </c>
    </row>
    <row r="65" spans="1:19" ht="18.75">
      <c r="A65" s="255" t="s">
        <v>734</v>
      </c>
      <c r="B65" s="260" t="str">
        <f t="shared" si="4"/>
        <v>C64</v>
      </c>
      <c r="C65" s="257" t="s">
        <v>1205</v>
      </c>
      <c r="D65" s="270" t="s">
        <v>330</v>
      </c>
      <c r="E65" s="270" t="s">
        <v>343</v>
      </c>
      <c r="F65" s="270" t="s">
        <v>1371</v>
      </c>
      <c r="G65" s="270" t="s">
        <v>741</v>
      </c>
      <c r="H65" s="270" t="s">
        <v>742</v>
      </c>
      <c r="I65" s="270" t="s">
        <v>743</v>
      </c>
      <c r="J65" s="270"/>
      <c r="K65" s="262" t="e">
        <f>_xlfn.COUNTIFS('ｴﾝﾄﾘｰ男子'!$F$2:$F$101,$B65,'ｴﾝﾄﾘｰ男子'!$B$2:$B$101,"A")</f>
        <v>#NAME?</v>
      </c>
      <c r="L65" s="262" t="e">
        <f>_xlfn.COUNTIFS('ｴﾝﾄﾘｰ男子'!$F$2:$F$101,$B65,'ｴﾝﾄﾘｰ男子'!$B$2:$B$101,"B")</f>
        <v>#NAME?</v>
      </c>
      <c r="M65" s="262" t="e">
        <f>_xlfn.COUNTIFS('ｴﾝﾄﾘｰ男子'!$F$2:$F$101,$B65,'ｴﾝﾄﾘｰ男子'!$B$2:$B$101,"C")</f>
        <v>#NAME?</v>
      </c>
      <c r="N65" s="262" t="e">
        <f t="shared" si="1"/>
        <v>#NAME?</v>
      </c>
      <c r="O65" s="262" t="e">
        <f>_xlfn.COUNTIFS('ｴﾝﾄﾘｰ女子'!$F$2:$F$101,$B65,'ｴﾝﾄﾘｰ女子'!$B$2:$B$101,"A")</f>
        <v>#NAME?</v>
      </c>
      <c r="P65" s="262" t="e">
        <f>_xlfn.COUNTIFS('ｴﾝﾄﾘｰ女子'!$F$2:$F$101,$B65,'ｴﾝﾄﾘｰ女子'!$B$2:$B$101,"B")</f>
        <v>#NAME?</v>
      </c>
      <c r="Q65" s="262" t="e">
        <f>_xlfn.COUNTIFS('ｴﾝﾄﾘｰ女子'!$F$2:$F$101,$B65,'ｴﾝﾄﾘｰ女子'!$B$2:$B$101,"C")</f>
        <v>#NAME?</v>
      </c>
      <c r="R65" s="262" t="e">
        <f t="shared" si="2"/>
        <v>#NAME?</v>
      </c>
      <c r="S65" s="262" t="e">
        <f t="shared" si="3"/>
        <v>#NAME?</v>
      </c>
    </row>
    <row r="66" spans="1:19" ht="18.75">
      <c r="A66" s="255" t="s">
        <v>734</v>
      </c>
      <c r="B66" s="260" t="str">
        <f t="shared" si="4"/>
        <v>C65</v>
      </c>
      <c r="C66" s="257" t="s">
        <v>1206</v>
      </c>
      <c r="D66" s="270" t="s">
        <v>331</v>
      </c>
      <c r="E66" s="270" t="s">
        <v>345</v>
      </c>
      <c r="F66" s="270" t="s">
        <v>1372</v>
      </c>
      <c r="G66" s="270" t="s">
        <v>744</v>
      </c>
      <c r="H66" s="270" t="s">
        <v>745</v>
      </c>
      <c r="I66" s="270" t="s">
        <v>746</v>
      </c>
      <c r="J66" s="270"/>
      <c r="K66" s="262" t="e">
        <f>_xlfn.COUNTIFS('ｴﾝﾄﾘｰ男子'!$F$2:$F$101,$B66,'ｴﾝﾄﾘｰ男子'!$B$2:$B$101,"A")</f>
        <v>#NAME?</v>
      </c>
      <c r="L66" s="262" t="e">
        <f>_xlfn.COUNTIFS('ｴﾝﾄﾘｰ男子'!$F$2:$F$101,$B66,'ｴﾝﾄﾘｰ男子'!$B$2:$B$101,"B")</f>
        <v>#NAME?</v>
      </c>
      <c r="M66" s="262" t="e">
        <f>_xlfn.COUNTIFS('ｴﾝﾄﾘｰ男子'!$F$2:$F$101,$B66,'ｴﾝﾄﾘｰ男子'!$B$2:$B$101,"C")</f>
        <v>#NAME?</v>
      </c>
      <c r="N66" s="262" t="e">
        <f t="shared" si="1"/>
        <v>#NAME?</v>
      </c>
      <c r="O66" s="262" t="e">
        <f>_xlfn.COUNTIFS('ｴﾝﾄﾘｰ女子'!$F$2:$F$101,$B66,'ｴﾝﾄﾘｰ女子'!$B$2:$B$101,"A")</f>
        <v>#NAME?</v>
      </c>
      <c r="P66" s="262" t="e">
        <f>_xlfn.COUNTIFS('ｴﾝﾄﾘｰ女子'!$F$2:$F$101,$B66,'ｴﾝﾄﾘｰ女子'!$B$2:$B$101,"B")</f>
        <v>#NAME?</v>
      </c>
      <c r="Q66" s="262" t="e">
        <f>_xlfn.COUNTIFS('ｴﾝﾄﾘｰ女子'!$F$2:$F$101,$B66,'ｴﾝﾄﾘｰ女子'!$B$2:$B$101,"C")</f>
        <v>#NAME?</v>
      </c>
      <c r="R66" s="262" t="e">
        <f t="shared" si="2"/>
        <v>#NAME?</v>
      </c>
      <c r="S66" s="262" t="e">
        <f t="shared" si="3"/>
        <v>#NAME?</v>
      </c>
    </row>
    <row r="67" spans="1:19" ht="18.75">
      <c r="A67" s="255" t="s">
        <v>734</v>
      </c>
      <c r="B67" s="260" t="str">
        <f t="shared" si="4"/>
        <v>C66</v>
      </c>
      <c r="C67" s="257" t="s">
        <v>1207</v>
      </c>
      <c r="D67" s="270" t="s">
        <v>332</v>
      </c>
      <c r="E67" s="270" t="s">
        <v>347</v>
      </c>
      <c r="F67" s="270" t="s">
        <v>1373</v>
      </c>
      <c r="G67" s="270" t="s">
        <v>747</v>
      </c>
      <c r="H67" s="270" t="s">
        <v>748</v>
      </c>
      <c r="I67" s="270" t="s">
        <v>749</v>
      </c>
      <c r="J67" s="270"/>
      <c r="K67" s="262" t="e">
        <f>_xlfn.COUNTIFS('ｴﾝﾄﾘｰ男子'!$F$2:$F$101,$B67,'ｴﾝﾄﾘｰ男子'!$B$2:$B$101,"A")</f>
        <v>#NAME?</v>
      </c>
      <c r="L67" s="262" t="e">
        <f>_xlfn.COUNTIFS('ｴﾝﾄﾘｰ男子'!$F$2:$F$101,$B67,'ｴﾝﾄﾘｰ男子'!$B$2:$B$101,"B")</f>
        <v>#NAME?</v>
      </c>
      <c r="M67" s="262" t="e">
        <f>_xlfn.COUNTIFS('ｴﾝﾄﾘｰ男子'!$F$2:$F$101,$B67,'ｴﾝﾄﾘｰ男子'!$B$2:$B$101,"C")</f>
        <v>#NAME?</v>
      </c>
      <c r="N67" s="262" t="e">
        <f aca="true" t="shared" si="5" ref="N67:N130">SUM(K67:M67)</f>
        <v>#NAME?</v>
      </c>
      <c r="O67" s="262" t="e">
        <f>_xlfn.COUNTIFS('ｴﾝﾄﾘｰ女子'!$F$2:$F$101,$B67,'ｴﾝﾄﾘｰ女子'!$B$2:$B$101,"A")</f>
        <v>#NAME?</v>
      </c>
      <c r="P67" s="262" t="e">
        <f>_xlfn.COUNTIFS('ｴﾝﾄﾘｰ女子'!$F$2:$F$101,$B67,'ｴﾝﾄﾘｰ女子'!$B$2:$B$101,"B")</f>
        <v>#NAME?</v>
      </c>
      <c r="Q67" s="262" t="e">
        <f>_xlfn.COUNTIFS('ｴﾝﾄﾘｰ女子'!$F$2:$F$101,$B67,'ｴﾝﾄﾘｰ女子'!$B$2:$B$101,"C")</f>
        <v>#NAME?</v>
      </c>
      <c r="R67" s="262" t="e">
        <f aca="true" t="shared" si="6" ref="R67:R130">SUM(O67:Q67)</f>
        <v>#NAME?</v>
      </c>
      <c r="S67" s="262" t="e">
        <f aca="true" t="shared" si="7" ref="S67:S130">SUM(N67,R67)</f>
        <v>#NAME?</v>
      </c>
    </row>
    <row r="68" spans="1:19" ht="18.75">
      <c r="A68" s="255" t="s">
        <v>750</v>
      </c>
      <c r="B68" s="260" t="str">
        <f t="shared" si="4"/>
        <v>C67</v>
      </c>
      <c r="C68" s="257" t="s">
        <v>1208</v>
      </c>
      <c r="D68" s="270" t="s">
        <v>334</v>
      </c>
      <c r="E68" s="270" t="s">
        <v>349</v>
      </c>
      <c r="F68" s="270" t="s">
        <v>1374</v>
      </c>
      <c r="G68" s="270" t="s">
        <v>751</v>
      </c>
      <c r="H68" s="270" t="s">
        <v>752</v>
      </c>
      <c r="I68" s="270" t="s">
        <v>753</v>
      </c>
      <c r="J68" s="270"/>
      <c r="K68" s="262" t="e">
        <f>_xlfn.COUNTIFS('ｴﾝﾄﾘｰ男子'!$F$2:$F$101,$B68,'ｴﾝﾄﾘｰ男子'!$B$2:$B$101,"A")</f>
        <v>#NAME?</v>
      </c>
      <c r="L68" s="262" t="e">
        <f>_xlfn.COUNTIFS('ｴﾝﾄﾘｰ男子'!$F$2:$F$101,$B68,'ｴﾝﾄﾘｰ男子'!$B$2:$B$101,"B")</f>
        <v>#NAME?</v>
      </c>
      <c r="M68" s="262" t="e">
        <f>_xlfn.COUNTIFS('ｴﾝﾄﾘｰ男子'!$F$2:$F$101,$B68,'ｴﾝﾄﾘｰ男子'!$B$2:$B$101,"C")</f>
        <v>#NAME?</v>
      </c>
      <c r="N68" s="262" t="e">
        <f t="shared" si="5"/>
        <v>#NAME?</v>
      </c>
      <c r="O68" s="262" t="e">
        <f>_xlfn.COUNTIFS('ｴﾝﾄﾘｰ女子'!$F$2:$F$101,$B68,'ｴﾝﾄﾘｰ女子'!$B$2:$B$101,"A")</f>
        <v>#NAME?</v>
      </c>
      <c r="P68" s="262" t="e">
        <f>_xlfn.COUNTIFS('ｴﾝﾄﾘｰ女子'!$F$2:$F$101,$B68,'ｴﾝﾄﾘｰ女子'!$B$2:$B$101,"B")</f>
        <v>#NAME?</v>
      </c>
      <c r="Q68" s="262" t="e">
        <f>_xlfn.COUNTIFS('ｴﾝﾄﾘｰ女子'!$F$2:$F$101,$B68,'ｴﾝﾄﾘｰ女子'!$B$2:$B$101,"C")</f>
        <v>#NAME?</v>
      </c>
      <c r="R68" s="262" t="e">
        <f t="shared" si="6"/>
        <v>#NAME?</v>
      </c>
      <c r="S68" s="262" t="e">
        <f t="shared" si="7"/>
        <v>#NAME?</v>
      </c>
    </row>
    <row r="69" spans="1:19" ht="18.75">
      <c r="A69" s="255" t="s">
        <v>750</v>
      </c>
      <c r="B69" s="260" t="str">
        <f t="shared" si="4"/>
        <v>C68</v>
      </c>
      <c r="C69" s="257" t="s">
        <v>1209</v>
      </c>
      <c r="D69" s="270" t="s">
        <v>336</v>
      </c>
      <c r="E69" s="270" t="s">
        <v>351</v>
      </c>
      <c r="F69" s="270" t="s">
        <v>1375</v>
      </c>
      <c r="G69" s="270" t="s">
        <v>754</v>
      </c>
      <c r="H69" s="270" t="s">
        <v>755</v>
      </c>
      <c r="I69" s="270" t="s">
        <v>756</v>
      </c>
      <c r="J69" s="270"/>
      <c r="K69" s="262" t="e">
        <f>_xlfn.COUNTIFS('ｴﾝﾄﾘｰ男子'!$F$2:$F$101,$B69,'ｴﾝﾄﾘｰ男子'!$B$2:$B$101,"A")</f>
        <v>#NAME?</v>
      </c>
      <c r="L69" s="262" t="e">
        <f>_xlfn.COUNTIFS('ｴﾝﾄﾘｰ男子'!$F$2:$F$101,$B69,'ｴﾝﾄﾘｰ男子'!$B$2:$B$101,"B")</f>
        <v>#NAME?</v>
      </c>
      <c r="M69" s="262" t="e">
        <f>_xlfn.COUNTIFS('ｴﾝﾄﾘｰ男子'!$F$2:$F$101,$B69,'ｴﾝﾄﾘｰ男子'!$B$2:$B$101,"C")</f>
        <v>#NAME?</v>
      </c>
      <c r="N69" s="262" t="e">
        <f t="shared" si="5"/>
        <v>#NAME?</v>
      </c>
      <c r="O69" s="262" t="e">
        <f>_xlfn.COUNTIFS('ｴﾝﾄﾘｰ女子'!$F$2:$F$101,$B69,'ｴﾝﾄﾘｰ女子'!$B$2:$B$101,"A")</f>
        <v>#NAME?</v>
      </c>
      <c r="P69" s="262" t="e">
        <f>_xlfn.COUNTIFS('ｴﾝﾄﾘｰ女子'!$F$2:$F$101,$B69,'ｴﾝﾄﾘｰ女子'!$B$2:$B$101,"B")</f>
        <v>#NAME?</v>
      </c>
      <c r="Q69" s="262" t="e">
        <f>_xlfn.COUNTIFS('ｴﾝﾄﾘｰ女子'!$F$2:$F$101,$B69,'ｴﾝﾄﾘｰ女子'!$B$2:$B$101,"C")</f>
        <v>#NAME?</v>
      </c>
      <c r="R69" s="262" t="e">
        <f t="shared" si="6"/>
        <v>#NAME?</v>
      </c>
      <c r="S69" s="262" t="e">
        <f t="shared" si="7"/>
        <v>#NAME?</v>
      </c>
    </row>
    <row r="70" spans="1:19" ht="18.75">
      <c r="A70" s="255" t="s">
        <v>750</v>
      </c>
      <c r="B70" s="260" t="str">
        <f aca="true" t="shared" si="8" ref="B70:B134">MID(D70,3,3)</f>
        <v>C69</v>
      </c>
      <c r="C70" s="257" t="s">
        <v>1210</v>
      </c>
      <c r="D70" s="270" t="s">
        <v>338</v>
      </c>
      <c r="E70" s="270" t="s">
        <v>353</v>
      </c>
      <c r="F70" s="270" t="s">
        <v>1376</v>
      </c>
      <c r="G70" s="270" t="s">
        <v>757</v>
      </c>
      <c r="H70" s="270" t="s">
        <v>758</v>
      </c>
      <c r="I70" s="270" t="s">
        <v>759</v>
      </c>
      <c r="J70" s="270"/>
      <c r="K70" s="262" t="e">
        <f>_xlfn.COUNTIFS('ｴﾝﾄﾘｰ男子'!$F$2:$F$101,$B70,'ｴﾝﾄﾘｰ男子'!$B$2:$B$101,"A")</f>
        <v>#NAME?</v>
      </c>
      <c r="L70" s="262" t="e">
        <f>_xlfn.COUNTIFS('ｴﾝﾄﾘｰ男子'!$F$2:$F$101,$B70,'ｴﾝﾄﾘｰ男子'!$B$2:$B$101,"B")</f>
        <v>#NAME?</v>
      </c>
      <c r="M70" s="262" t="e">
        <f>_xlfn.COUNTIFS('ｴﾝﾄﾘｰ男子'!$F$2:$F$101,$B70,'ｴﾝﾄﾘｰ男子'!$B$2:$B$101,"C")</f>
        <v>#NAME?</v>
      </c>
      <c r="N70" s="262" t="e">
        <f t="shared" si="5"/>
        <v>#NAME?</v>
      </c>
      <c r="O70" s="262" t="e">
        <f>_xlfn.COUNTIFS('ｴﾝﾄﾘｰ女子'!$F$2:$F$101,$B70,'ｴﾝﾄﾘｰ女子'!$B$2:$B$101,"A")</f>
        <v>#NAME?</v>
      </c>
      <c r="P70" s="262" t="e">
        <f>_xlfn.COUNTIFS('ｴﾝﾄﾘｰ女子'!$F$2:$F$101,$B70,'ｴﾝﾄﾘｰ女子'!$B$2:$B$101,"B")</f>
        <v>#NAME?</v>
      </c>
      <c r="Q70" s="262" t="e">
        <f>_xlfn.COUNTIFS('ｴﾝﾄﾘｰ女子'!$F$2:$F$101,$B70,'ｴﾝﾄﾘｰ女子'!$B$2:$B$101,"C")</f>
        <v>#NAME?</v>
      </c>
      <c r="R70" s="262" t="e">
        <f t="shared" si="6"/>
        <v>#NAME?</v>
      </c>
      <c r="S70" s="262" t="e">
        <f t="shared" si="7"/>
        <v>#NAME?</v>
      </c>
    </row>
    <row r="71" spans="1:19" ht="18.75">
      <c r="A71" s="255" t="s">
        <v>750</v>
      </c>
      <c r="B71" s="260" t="str">
        <f t="shared" si="8"/>
        <v>C70</v>
      </c>
      <c r="C71" s="257" t="s">
        <v>1211</v>
      </c>
      <c r="D71" s="270" t="s">
        <v>340</v>
      </c>
      <c r="E71" s="270" t="s">
        <v>355</v>
      </c>
      <c r="F71" s="270" t="s">
        <v>1377</v>
      </c>
      <c r="G71" s="270" t="s">
        <v>760</v>
      </c>
      <c r="H71" s="270" t="s">
        <v>761</v>
      </c>
      <c r="I71" s="270" t="s">
        <v>762</v>
      </c>
      <c r="J71" s="270"/>
      <c r="K71" s="262" t="e">
        <f>_xlfn.COUNTIFS('ｴﾝﾄﾘｰ男子'!$F$2:$F$101,$B71,'ｴﾝﾄﾘｰ男子'!$B$2:$B$101,"A")</f>
        <v>#NAME?</v>
      </c>
      <c r="L71" s="262" t="e">
        <f>_xlfn.COUNTIFS('ｴﾝﾄﾘｰ男子'!$F$2:$F$101,$B71,'ｴﾝﾄﾘｰ男子'!$B$2:$B$101,"B")</f>
        <v>#NAME?</v>
      </c>
      <c r="M71" s="262" t="e">
        <f>_xlfn.COUNTIFS('ｴﾝﾄﾘｰ男子'!$F$2:$F$101,$B71,'ｴﾝﾄﾘｰ男子'!$B$2:$B$101,"C")</f>
        <v>#NAME?</v>
      </c>
      <c r="N71" s="262" t="e">
        <f t="shared" si="5"/>
        <v>#NAME?</v>
      </c>
      <c r="O71" s="262" t="e">
        <f>_xlfn.COUNTIFS('ｴﾝﾄﾘｰ女子'!$F$2:$F$101,$B71,'ｴﾝﾄﾘｰ女子'!$B$2:$B$101,"A")</f>
        <v>#NAME?</v>
      </c>
      <c r="P71" s="262" t="e">
        <f>_xlfn.COUNTIFS('ｴﾝﾄﾘｰ女子'!$F$2:$F$101,$B71,'ｴﾝﾄﾘｰ女子'!$B$2:$B$101,"B")</f>
        <v>#NAME?</v>
      </c>
      <c r="Q71" s="262" t="e">
        <f>_xlfn.COUNTIFS('ｴﾝﾄﾘｰ女子'!$F$2:$F$101,$B71,'ｴﾝﾄﾘｰ女子'!$B$2:$B$101,"C")</f>
        <v>#NAME?</v>
      </c>
      <c r="R71" s="262" t="e">
        <f t="shared" si="6"/>
        <v>#NAME?</v>
      </c>
      <c r="S71" s="262" t="e">
        <f t="shared" si="7"/>
        <v>#NAME?</v>
      </c>
    </row>
    <row r="72" spans="1:19" ht="18.75">
      <c r="A72" s="255" t="s">
        <v>750</v>
      </c>
      <c r="B72" s="260" t="str">
        <f t="shared" si="8"/>
        <v>C71</v>
      </c>
      <c r="C72" s="257" t="s">
        <v>1212</v>
      </c>
      <c r="D72" s="270" t="s">
        <v>342</v>
      </c>
      <c r="E72" s="270" t="s">
        <v>357</v>
      </c>
      <c r="F72" s="277" t="s">
        <v>1540</v>
      </c>
      <c r="G72" s="270" t="s">
        <v>763</v>
      </c>
      <c r="H72" s="270" t="s">
        <v>764</v>
      </c>
      <c r="I72" s="270" t="s">
        <v>765</v>
      </c>
      <c r="J72" s="270"/>
      <c r="K72" s="262" t="e">
        <f>_xlfn.COUNTIFS('ｴﾝﾄﾘｰ男子'!$F$2:$F$101,$B72,'ｴﾝﾄﾘｰ男子'!$B$2:$B$101,"A")</f>
        <v>#NAME?</v>
      </c>
      <c r="L72" s="262" t="e">
        <f>_xlfn.COUNTIFS('ｴﾝﾄﾘｰ男子'!$F$2:$F$101,$B72,'ｴﾝﾄﾘｰ男子'!$B$2:$B$101,"B")</f>
        <v>#NAME?</v>
      </c>
      <c r="M72" s="262" t="e">
        <f>_xlfn.COUNTIFS('ｴﾝﾄﾘｰ男子'!$F$2:$F$101,$B72,'ｴﾝﾄﾘｰ男子'!$B$2:$B$101,"C")</f>
        <v>#NAME?</v>
      </c>
      <c r="N72" s="262" t="e">
        <f t="shared" si="5"/>
        <v>#NAME?</v>
      </c>
      <c r="O72" s="262" t="e">
        <f>_xlfn.COUNTIFS('ｴﾝﾄﾘｰ女子'!$F$2:$F$101,$B72,'ｴﾝﾄﾘｰ女子'!$B$2:$B$101,"A")</f>
        <v>#NAME?</v>
      </c>
      <c r="P72" s="262" t="e">
        <f>_xlfn.COUNTIFS('ｴﾝﾄﾘｰ女子'!$F$2:$F$101,$B72,'ｴﾝﾄﾘｰ女子'!$B$2:$B$101,"B")</f>
        <v>#NAME?</v>
      </c>
      <c r="Q72" s="262" t="e">
        <f>_xlfn.COUNTIFS('ｴﾝﾄﾘｰ女子'!$F$2:$F$101,$B72,'ｴﾝﾄﾘｰ女子'!$B$2:$B$101,"C")</f>
        <v>#NAME?</v>
      </c>
      <c r="R72" s="262" t="e">
        <f t="shared" si="6"/>
        <v>#NAME?</v>
      </c>
      <c r="S72" s="262" t="e">
        <f t="shared" si="7"/>
        <v>#NAME?</v>
      </c>
    </row>
    <row r="73" spans="1:19" ht="18.75">
      <c r="A73" s="255" t="s">
        <v>750</v>
      </c>
      <c r="B73" s="260" t="str">
        <f t="shared" si="8"/>
        <v>C72</v>
      </c>
      <c r="C73" s="257" t="s">
        <v>1213</v>
      </c>
      <c r="D73" s="270" t="s">
        <v>344</v>
      </c>
      <c r="E73" s="270" t="s">
        <v>359</v>
      </c>
      <c r="F73" s="270" t="s">
        <v>1379</v>
      </c>
      <c r="G73" s="270" t="s">
        <v>766</v>
      </c>
      <c r="H73" s="270" t="s">
        <v>767</v>
      </c>
      <c r="I73" s="270" t="s">
        <v>768</v>
      </c>
      <c r="J73" s="270"/>
      <c r="K73" s="262" t="e">
        <f>_xlfn.COUNTIFS('ｴﾝﾄﾘｰ男子'!$F$2:$F$101,$B73,'ｴﾝﾄﾘｰ男子'!$B$2:$B$101,"A")</f>
        <v>#NAME?</v>
      </c>
      <c r="L73" s="262" t="e">
        <f>_xlfn.COUNTIFS('ｴﾝﾄﾘｰ男子'!$F$2:$F$101,$B73,'ｴﾝﾄﾘｰ男子'!$B$2:$B$101,"B")</f>
        <v>#NAME?</v>
      </c>
      <c r="M73" s="262" t="e">
        <f>_xlfn.COUNTIFS('ｴﾝﾄﾘｰ男子'!$F$2:$F$101,$B73,'ｴﾝﾄﾘｰ男子'!$B$2:$B$101,"C")</f>
        <v>#NAME?</v>
      </c>
      <c r="N73" s="262" t="e">
        <f t="shared" si="5"/>
        <v>#NAME?</v>
      </c>
      <c r="O73" s="262" t="e">
        <f>_xlfn.COUNTIFS('ｴﾝﾄﾘｰ女子'!$F$2:$F$101,$B73,'ｴﾝﾄﾘｰ女子'!$B$2:$B$101,"A")</f>
        <v>#NAME?</v>
      </c>
      <c r="P73" s="262" t="e">
        <f>_xlfn.COUNTIFS('ｴﾝﾄﾘｰ女子'!$F$2:$F$101,$B73,'ｴﾝﾄﾘｰ女子'!$B$2:$B$101,"B")</f>
        <v>#NAME?</v>
      </c>
      <c r="Q73" s="262" t="e">
        <f>_xlfn.COUNTIFS('ｴﾝﾄﾘｰ女子'!$F$2:$F$101,$B73,'ｴﾝﾄﾘｰ女子'!$B$2:$B$101,"C")</f>
        <v>#NAME?</v>
      </c>
      <c r="R73" s="262" t="e">
        <f t="shared" si="6"/>
        <v>#NAME?</v>
      </c>
      <c r="S73" s="262" t="e">
        <f t="shared" si="7"/>
        <v>#NAME?</v>
      </c>
    </row>
    <row r="74" spans="1:19" ht="18.75">
      <c r="A74" s="255" t="s">
        <v>750</v>
      </c>
      <c r="B74" s="260" t="str">
        <f t="shared" si="8"/>
        <v>C73</v>
      </c>
      <c r="C74" s="257" t="s">
        <v>1214</v>
      </c>
      <c r="D74" s="270" t="s">
        <v>346</v>
      </c>
      <c r="E74" s="270" t="s">
        <v>361</v>
      </c>
      <c r="F74" s="270" t="s">
        <v>1380</v>
      </c>
      <c r="G74" s="270" t="s">
        <v>769</v>
      </c>
      <c r="H74" s="270" t="s">
        <v>770</v>
      </c>
      <c r="I74" s="270" t="s">
        <v>771</v>
      </c>
      <c r="J74" s="270"/>
      <c r="K74" s="262" t="e">
        <f>_xlfn.COUNTIFS('ｴﾝﾄﾘｰ男子'!$F$2:$F$101,$B74,'ｴﾝﾄﾘｰ男子'!$B$2:$B$101,"A")</f>
        <v>#NAME?</v>
      </c>
      <c r="L74" s="262" t="e">
        <f>_xlfn.COUNTIFS('ｴﾝﾄﾘｰ男子'!$F$2:$F$101,$B74,'ｴﾝﾄﾘｰ男子'!$B$2:$B$101,"B")</f>
        <v>#NAME?</v>
      </c>
      <c r="M74" s="262" t="e">
        <f>_xlfn.COUNTIFS('ｴﾝﾄﾘｰ男子'!$F$2:$F$101,$B74,'ｴﾝﾄﾘｰ男子'!$B$2:$B$101,"C")</f>
        <v>#NAME?</v>
      </c>
      <c r="N74" s="262" t="e">
        <f t="shared" si="5"/>
        <v>#NAME?</v>
      </c>
      <c r="O74" s="262" t="e">
        <f>_xlfn.COUNTIFS('ｴﾝﾄﾘｰ女子'!$F$2:$F$101,$B74,'ｴﾝﾄﾘｰ女子'!$B$2:$B$101,"A")</f>
        <v>#NAME?</v>
      </c>
      <c r="P74" s="262" t="e">
        <f>_xlfn.COUNTIFS('ｴﾝﾄﾘｰ女子'!$F$2:$F$101,$B74,'ｴﾝﾄﾘｰ女子'!$B$2:$B$101,"B")</f>
        <v>#NAME?</v>
      </c>
      <c r="Q74" s="262" t="e">
        <f>_xlfn.COUNTIFS('ｴﾝﾄﾘｰ女子'!$F$2:$F$101,$B74,'ｴﾝﾄﾘｰ女子'!$B$2:$B$101,"C")</f>
        <v>#NAME?</v>
      </c>
      <c r="R74" s="262" t="e">
        <f t="shared" si="6"/>
        <v>#NAME?</v>
      </c>
      <c r="S74" s="262" t="e">
        <f t="shared" si="7"/>
        <v>#NAME?</v>
      </c>
    </row>
    <row r="75" spans="1:19" ht="18.75">
      <c r="A75" s="255" t="s">
        <v>750</v>
      </c>
      <c r="B75" s="260" t="str">
        <f t="shared" si="8"/>
        <v>C74</v>
      </c>
      <c r="C75" s="257" t="s">
        <v>1215</v>
      </c>
      <c r="D75" s="270" t="s">
        <v>348</v>
      </c>
      <c r="E75" s="270" t="s">
        <v>363</v>
      </c>
      <c r="F75" s="270" t="s">
        <v>1381</v>
      </c>
      <c r="G75" s="270" t="s">
        <v>772</v>
      </c>
      <c r="H75" s="270" t="s">
        <v>773</v>
      </c>
      <c r="I75" s="270" t="s">
        <v>774</v>
      </c>
      <c r="J75" s="270"/>
      <c r="K75" s="262" t="e">
        <f>_xlfn.COUNTIFS('ｴﾝﾄﾘｰ男子'!$F$2:$F$101,$B75,'ｴﾝﾄﾘｰ男子'!$B$2:$B$101,"A")</f>
        <v>#NAME?</v>
      </c>
      <c r="L75" s="262" t="e">
        <f>_xlfn.COUNTIFS('ｴﾝﾄﾘｰ男子'!$F$2:$F$101,$B75,'ｴﾝﾄﾘｰ男子'!$B$2:$B$101,"B")</f>
        <v>#NAME?</v>
      </c>
      <c r="M75" s="262" t="e">
        <f>_xlfn.COUNTIFS('ｴﾝﾄﾘｰ男子'!$F$2:$F$101,$B75,'ｴﾝﾄﾘｰ男子'!$B$2:$B$101,"C")</f>
        <v>#NAME?</v>
      </c>
      <c r="N75" s="262" t="e">
        <f t="shared" si="5"/>
        <v>#NAME?</v>
      </c>
      <c r="O75" s="262" t="e">
        <f>_xlfn.COUNTIFS('ｴﾝﾄﾘｰ女子'!$F$2:$F$101,$B75,'ｴﾝﾄﾘｰ女子'!$B$2:$B$101,"A")</f>
        <v>#NAME?</v>
      </c>
      <c r="P75" s="262" t="e">
        <f>_xlfn.COUNTIFS('ｴﾝﾄﾘｰ女子'!$F$2:$F$101,$B75,'ｴﾝﾄﾘｰ女子'!$B$2:$B$101,"B")</f>
        <v>#NAME?</v>
      </c>
      <c r="Q75" s="262" t="e">
        <f>_xlfn.COUNTIFS('ｴﾝﾄﾘｰ女子'!$F$2:$F$101,$B75,'ｴﾝﾄﾘｰ女子'!$B$2:$B$101,"C")</f>
        <v>#NAME?</v>
      </c>
      <c r="R75" s="262" t="e">
        <f t="shared" si="6"/>
        <v>#NAME?</v>
      </c>
      <c r="S75" s="262" t="e">
        <f t="shared" si="7"/>
        <v>#NAME?</v>
      </c>
    </row>
    <row r="76" spans="1:19" ht="18.75">
      <c r="A76" s="255" t="s">
        <v>750</v>
      </c>
      <c r="B76" s="260" t="str">
        <f t="shared" si="8"/>
        <v>C75</v>
      </c>
      <c r="C76" s="257" t="s">
        <v>1216</v>
      </c>
      <c r="D76" s="270" t="s">
        <v>350</v>
      </c>
      <c r="E76" s="270" t="s">
        <v>365</v>
      </c>
      <c r="F76" s="270" t="s">
        <v>1382</v>
      </c>
      <c r="G76" s="270" t="s">
        <v>775</v>
      </c>
      <c r="H76" s="270" t="s">
        <v>776</v>
      </c>
      <c r="I76" s="270" t="s">
        <v>777</v>
      </c>
      <c r="J76" s="270"/>
      <c r="K76" s="262" t="e">
        <f>_xlfn.COUNTIFS('ｴﾝﾄﾘｰ男子'!$F$2:$F$101,$B76,'ｴﾝﾄﾘｰ男子'!$B$2:$B$101,"A")</f>
        <v>#NAME?</v>
      </c>
      <c r="L76" s="262" t="e">
        <f>_xlfn.COUNTIFS('ｴﾝﾄﾘｰ男子'!$F$2:$F$101,$B76,'ｴﾝﾄﾘｰ男子'!$B$2:$B$101,"B")</f>
        <v>#NAME?</v>
      </c>
      <c r="M76" s="262" t="e">
        <f>_xlfn.COUNTIFS('ｴﾝﾄﾘｰ男子'!$F$2:$F$101,$B76,'ｴﾝﾄﾘｰ男子'!$B$2:$B$101,"C")</f>
        <v>#NAME?</v>
      </c>
      <c r="N76" s="262" t="e">
        <f t="shared" si="5"/>
        <v>#NAME?</v>
      </c>
      <c r="O76" s="262" t="e">
        <f>_xlfn.COUNTIFS('ｴﾝﾄﾘｰ女子'!$F$2:$F$101,$B76,'ｴﾝﾄﾘｰ女子'!$B$2:$B$101,"A")</f>
        <v>#NAME?</v>
      </c>
      <c r="P76" s="262" t="e">
        <f>_xlfn.COUNTIFS('ｴﾝﾄﾘｰ女子'!$F$2:$F$101,$B76,'ｴﾝﾄﾘｰ女子'!$B$2:$B$101,"B")</f>
        <v>#NAME?</v>
      </c>
      <c r="Q76" s="262" t="e">
        <f>_xlfn.COUNTIFS('ｴﾝﾄﾘｰ女子'!$F$2:$F$101,$B76,'ｴﾝﾄﾘｰ女子'!$B$2:$B$101,"C")</f>
        <v>#NAME?</v>
      </c>
      <c r="R76" s="262" t="e">
        <f t="shared" si="6"/>
        <v>#NAME?</v>
      </c>
      <c r="S76" s="262" t="e">
        <f t="shared" si="7"/>
        <v>#NAME?</v>
      </c>
    </row>
    <row r="77" spans="1:19" ht="18.75">
      <c r="A77" s="255" t="s">
        <v>750</v>
      </c>
      <c r="B77" s="260" t="str">
        <f t="shared" si="8"/>
        <v>C76</v>
      </c>
      <c r="C77" s="257" t="s">
        <v>1217</v>
      </c>
      <c r="D77" s="270" t="s">
        <v>352</v>
      </c>
      <c r="E77" s="270" t="s">
        <v>367</v>
      </c>
      <c r="F77" s="270" t="s">
        <v>1383</v>
      </c>
      <c r="G77" s="270" t="s">
        <v>778</v>
      </c>
      <c r="H77" s="270" t="s">
        <v>779</v>
      </c>
      <c r="I77" s="270" t="s">
        <v>780</v>
      </c>
      <c r="J77" s="270"/>
      <c r="K77" s="262" t="e">
        <f>_xlfn.COUNTIFS('ｴﾝﾄﾘｰ男子'!$F$2:$F$101,$B77,'ｴﾝﾄﾘｰ男子'!$B$2:$B$101,"A")</f>
        <v>#NAME?</v>
      </c>
      <c r="L77" s="262" t="e">
        <f>_xlfn.COUNTIFS('ｴﾝﾄﾘｰ男子'!$F$2:$F$101,$B77,'ｴﾝﾄﾘｰ男子'!$B$2:$B$101,"B")</f>
        <v>#NAME?</v>
      </c>
      <c r="M77" s="262" t="e">
        <f>_xlfn.COUNTIFS('ｴﾝﾄﾘｰ男子'!$F$2:$F$101,$B77,'ｴﾝﾄﾘｰ男子'!$B$2:$B$101,"C")</f>
        <v>#NAME?</v>
      </c>
      <c r="N77" s="262" t="e">
        <f t="shared" si="5"/>
        <v>#NAME?</v>
      </c>
      <c r="O77" s="262" t="e">
        <f>_xlfn.COUNTIFS('ｴﾝﾄﾘｰ女子'!$F$2:$F$101,$B77,'ｴﾝﾄﾘｰ女子'!$B$2:$B$101,"A")</f>
        <v>#NAME?</v>
      </c>
      <c r="P77" s="262" t="e">
        <f>_xlfn.COUNTIFS('ｴﾝﾄﾘｰ女子'!$F$2:$F$101,$B77,'ｴﾝﾄﾘｰ女子'!$B$2:$B$101,"B")</f>
        <v>#NAME?</v>
      </c>
      <c r="Q77" s="262" t="e">
        <f>_xlfn.COUNTIFS('ｴﾝﾄﾘｰ女子'!$F$2:$F$101,$B77,'ｴﾝﾄﾘｰ女子'!$B$2:$B$101,"C")</f>
        <v>#NAME?</v>
      </c>
      <c r="R77" s="262" t="e">
        <f t="shared" si="6"/>
        <v>#NAME?</v>
      </c>
      <c r="S77" s="262" t="e">
        <f t="shared" si="7"/>
        <v>#NAME?</v>
      </c>
    </row>
    <row r="78" spans="1:19" ht="18.75">
      <c r="A78" s="255" t="s">
        <v>750</v>
      </c>
      <c r="B78" s="260" t="str">
        <f t="shared" si="8"/>
        <v>C77</v>
      </c>
      <c r="C78" s="257" t="s">
        <v>1218</v>
      </c>
      <c r="D78" s="270" t="s">
        <v>354</v>
      </c>
      <c r="E78" s="270" t="s">
        <v>369</v>
      </c>
      <c r="F78" s="270" t="s">
        <v>1384</v>
      </c>
      <c r="G78" s="270" t="s">
        <v>781</v>
      </c>
      <c r="H78" s="270" t="s">
        <v>782</v>
      </c>
      <c r="I78" s="270" t="s">
        <v>783</v>
      </c>
      <c r="J78" s="270"/>
      <c r="K78" s="262" t="e">
        <f>_xlfn.COUNTIFS('ｴﾝﾄﾘｰ男子'!$F$2:$F$101,$B78,'ｴﾝﾄﾘｰ男子'!$B$2:$B$101,"A")</f>
        <v>#NAME?</v>
      </c>
      <c r="L78" s="262" t="e">
        <f>_xlfn.COUNTIFS('ｴﾝﾄﾘｰ男子'!$F$2:$F$101,$B78,'ｴﾝﾄﾘｰ男子'!$B$2:$B$101,"B")</f>
        <v>#NAME?</v>
      </c>
      <c r="M78" s="262" t="e">
        <f>_xlfn.COUNTIFS('ｴﾝﾄﾘｰ男子'!$F$2:$F$101,$B78,'ｴﾝﾄﾘｰ男子'!$B$2:$B$101,"C")</f>
        <v>#NAME?</v>
      </c>
      <c r="N78" s="262" t="e">
        <f t="shared" si="5"/>
        <v>#NAME?</v>
      </c>
      <c r="O78" s="262" t="e">
        <f>_xlfn.COUNTIFS('ｴﾝﾄﾘｰ女子'!$F$2:$F$101,$B78,'ｴﾝﾄﾘｰ女子'!$B$2:$B$101,"A")</f>
        <v>#NAME?</v>
      </c>
      <c r="P78" s="262" t="e">
        <f>_xlfn.COUNTIFS('ｴﾝﾄﾘｰ女子'!$F$2:$F$101,$B78,'ｴﾝﾄﾘｰ女子'!$B$2:$B$101,"B")</f>
        <v>#NAME?</v>
      </c>
      <c r="Q78" s="262" t="e">
        <f>_xlfn.COUNTIFS('ｴﾝﾄﾘｰ女子'!$F$2:$F$101,$B78,'ｴﾝﾄﾘｰ女子'!$B$2:$B$101,"C")</f>
        <v>#NAME?</v>
      </c>
      <c r="R78" s="262" t="e">
        <f t="shared" si="6"/>
        <v>#NAME?</v>
      </c>
      <c r="S78" s="262" t="e">
        <f t="shared" si="7"/>
        <v>#NAME?</v>
      </c>
    </row>
    <row r="79" spans="1:19" ht="18.75">
      <c r="A79" s="255" t="s">
        <v>750</v>
      </c>
      <c r="B79" s="260" t="str">
        <f t="shared" si="8"/>
        <v>C78</v>
      </c>
      <c r="C79" s="257" t="s">
        <v>1219</v>
      </c>
      <c r="D79" s="270" t="s">
        <v>356</v>
      </c>
      <c r="E79" s="270" t="s">
        <v>371</v>
      </c>
      <c r="F79" s="270" t="s">
        <v>1385</v>
      </c>
      <c r="G79" s="270" t="s">
        <v>784</v>
      </c>
      <c r="H79" s="270" t="s">
        <v>785</v>
      </c>
      <c r="I79" s="270" t="s">
        <v>786</v>
      </c>
      <c r="J79" s="270"/>
      <c r="K79" s="262" t="e">
        <f>_xlfn.COUNTIFS('ｴﾝﾄﾘｰ男子'!$F$2:$F$101,$B79,'ｴﾝﾄﾘｰ男子'!$B$2:$B$101,"A")</f>
        <v>#NAME?</v>
      </c>
      <c r="L79" s="262" t="e">
        <f>_xlfn.COUNTIFS('ｴﾝﾄﾘｰ男子'!$F$2:$F$101,$B79,'ｴﾝﾄﾘｰ男子'!$B$2:$B$101,"B")</f>
        <v>#NAME?</v>
      </c>
      <c r="M79" s="262" t="e">
        <f>_xlfn.COUNTIFS('ｴﾝﾄﾘｰ男子'!$F$2:$F$101,$B79,'ｴﾝﾄﾘｰ男子'!$B$2:$B$101,"C")</f>
        <v>#NAME?</v>
      </c>
      <c r="N79" s="262" t="e">
        <f t="shared" si="5"/>
        <v>#NAME?</v>
      </c>
      <c r="O79" s="262" t="e">
        <f>_xlfn.COUNTIFS('ｴﾝﾄﾘｰ女子'!$F$2:$F$101,$B79,'ｴﾝﾄﾘｰ女子'!$B$2:$B$101,"A")</f>
        <v>#NAME?</v>
      </c>
      <c r="P79" s="262" t="e">
        <f>_xlfn.COUNTIFS('ｴﾝﾄﾘｰ女子'!$F$2:$F$101,$B79,'ｴﾝﾄﾘｰ女子'!$B$2:$B$101,"B")</f>
        <v>#NAME?</v>
      </c>
      <c r="Q79" s="262" t="e">
        <f>_xlfn.COUNTIFS('ｴﾝﾄﾘｰ女子'!$F$2:$F$101,$B79,'ｴﾝﾄﾘｰ女子'!$B$2:$B$101,"C")</f>
        <v>#NAME?</v>
      </c>
      <c r="R79" s="262" t="e">
        <f t="shared" si="6"/>
        <v>#NAME?</v>
      </c>
      <c r="S79" s="262" t="e">
        <f t="shared" si="7"/>
        <v>#NAME?</v>
      </c>
    </row>
    <row r="80" spans="1:19" ht="18.75">
      <c r="A80" s="255" t="s">
        <v>750</v>
      </c>
      <c r="B80" s="260" t="str">
        <f t="shared" si="8"/>
        <v>C79</v>
      </c>
      <c r="C80" s="257" t="s">
        <v>1220</v>
      </c>
      <c r="D80" s="270" t="s">
        <v>358</v>
      </c>
      <c r="E80" s="270" t="s">
        <v>373</v>
      </c>
      <c r="F80" s="270" t="s">
        <v>1386</v>
      </c>
      <c r="G80" s="270" t="s">
        <v>787</v>
      </c>
      <c r="H80" s="270" t="s">
        <v>788</v>
      </c>
      <c r="I80" s="270" t="s">
        <v>789</v>
      </c>
      <c r="J80" s="270"/>
      <c r="K80" s="262" t="e">
        <f>_xlfn.COUNTIFS('ｴﾝﾄﾘｰ男子'!$F$2:$F$101,$B80,'ｴﾝﾄﾘｰ男子'!$B$2:$B$101,"A")</f>
        <v>#NAME?</v>
      </c>
      <c r="L80" s="262" t="e">
        <f>_xlfn.COUNTIFS('ｴﾝﾄﾘｰ男子'!$F$2:$F$101,$B80,'ｴﾝﾄﾘｰ男子'!$B$2:$B$101,"B")</f>
        <v>#NAME?</v>
      </c>
      <c r="M80" s="262" t="e">
        <f>_xlfn.COUNTIFS('ｴﾝﾄﾘｰ男子'!$F$2:$F$101,$B80,'ｴﾝﾄﾘｰ男子'!$B$2:$B$101,"C")</f>
        <v>#NAME?</v>
      </c>
      <c r="N80" s="262" t="e">
        <f t="shared" si="5"/>
        <v>#NAME?</v>
      </c>
      <c r="O80" s="262" t="e">
        <f>_xlfn.COUNTIFS('ｴﾝﾄﾘｰ女子'!$F$2:$F$101,$B80,'ｴﾝﾄﾘｰ女子'!$B$2:$B$101,"A")</f>
        <v>#NAME?</v>
      </c>
      <c r="P80" s="262" t="e">
        <f>_xlfn.COUNTIFS('ｴﾝﾄﾘｰ女子'!$F$2:$F$101,$B80,'ｴﾝﾄﾘｰ女子'!$B$2:$B$101,"B")</f>
        <v>#NAME?</v>
      </c>
      <c r="Q80" s="262" t="e">
        <f>_xlfn.COUNTIFS('ｴﾝﾄﾘｰ女子'!$F$2:$F$101,$B80,'ｴﾝﾄﾘｰ女子'!$B$2:$B$101,"C")</f>
        <v>#NAME?</v>
      </c>
      <c r="R80" s="262" t="e">
        <f t="shared" si="6"/>
        <v>#NAME?</v>
      </c>
      <c r="S80" s="262" t="e">
        <f t="shared" si="7"/>
        <v>#NAME?</v>
      </c>
    </row>
    <row r="81" spans="1:19" ht="18.75">
      <c r="A81" s="255" t="s">
        <v>750</v>
      </c>
      <c r="B81" s="260" t="str">
        <f t="shared" si="8"/>
        <v>C80</v>
      </c>
      <c r="C81" s="257" t="s">
        <v>1221</v>
      </c>
      <c r="D81" s="270" t="s">
        <v>360</v>
      </c>
      <c r="E81" s="270" t="s">
        <v>375</v>
      </c>
      <c r="F81" s="270" t="s">
        <v>1387</v>
      </c>
      <c r="G81" s="270" t="s">
        <v>790</v>
      </c>
      <c r="H81" s="270" t="s">
        <v>791</v>
      </c>
      <c r="I81" s="270" t="s">
        <v>792</v>
      </c>
      <c r="J81" s="270"/>
      <c r="K81" s="262" t="e">
        <f>_xlfn.COUNTIFS('ｴﾝﾄﾘｰ男子'!$F$2:$F$101,$B81,'ｴﾝﾄﾘｰ男子'!$B$2:$B$101,"A")</f>
        <v>#NAME?</v>
      </c>
      <c r="L81" s="262" t="e">
        <f>_xlfn.COUNTIFS('ｴﾝﾄﾘｰ男子'!$F$2:$F$101,$B81,'ｴﾝﾄﾘｰ男子'!$B$2:$B$101,"B")</f>
        <v>#NAME?</v>
      </c>
      <c r="M81" s="262" t="e">
        <f>_xlfn.COUNTIFS('ｴﾝﾄﾘｰ男子'!$F$2:$F$101,$B81,'ｴﾝﾄﾘｰ男子'!$B$2:$B$101,"C")</f>
        <v>#NAME?</v>
      </c>
      <c r="N81" s="262" t="e">
        <f t="shared" si="5"/>
        <v>#NAME?</v>
      </c>
      <c r="O81" s="262" t="e">
        <f>_xlfn.COUNTIFS('ｴﾝﾄﾘｰ女子'!$F$2:$F$101,$B81,'ｴﾝﾄﾘｰ女子'!$B$2:$B$101,"A")</f>
        <v>#NAME?</v>
      </c>
      <c r="P81" s="262" t="e">
        <f>_xlfn.COUNTIFS('ｴﾝﾄﾘｰ女子'!$F$2:$F$101,$B81,'ｴﾝﾄﾘｰ女子'!$B$2:$B$101,"B")</f>
        <v>#NAME?</v>
      </c>
      <c r="Q81" s="262" t="e">
        <f>_xlfn.COUNTIFS('ｴﾝﾄﾘｰ女子'!$F$2:$F$101,$B81,'ｴﾝﾄﾘｰ女子'!$B$2:$B$101,"C")</f>
        <v>#NAME?</v>
      </c>
      <c r="R81" s="262" t="e">
        <f t="shared" si="6"/>
        <v>#NAME?</v>
      </c>
      <c r="S81" s="262" t="e">
        <f t="shared" si="7"/>
        <v>#NAME?</v>
      </c>
    </row>
    <row r="82" spans="1:19" ht="18.75">
      <c r="A82" s="255" t="s">
        <v>750</v>
      </c>
      <c r="B82" s="260" t="str">
        <f t="shared" si="8"/>
        <v>C81</v>
      </c>
      <c r="C82" s="257" t="s">
        <v>1222</v>
      </c>
      <c r="D82" s="270" t="s">
        <v>362</v>
      </c>
      <c r="E82" s="270" t="s">
        <v>377</v>
      </c>
      <c r="F82" s="270" t="s">
        <v>1388</v>
      </c>
      <c r="G82" s="270" t="s">
        <v>793</v>
      </c>
      <c r="H82" s="270" t="s">
        <v>794</v>
      </c>
      <c r="I82" s="270" t="s">
        <v>795</v>
      </c>
      <c r="J82" s="270"/>
      <c r="K82" s="262" t="e">
        <f>_xlfn.COUNTIFS('ｴﾝﾄﾘｰ男子'!$F$2:$F$101,$B82,'ｴﾝﾄﾘｰ男子'!$B$2:$B$101,"A")</f>
        <v>#NAME?</v>
      </c>
      <c r="L82" s="262" t="e">
        <f>_xlfn.COUNTIFS('ｴﾝﾄﾘｰ男子'!$F$2:$F$101,$B82,'ｴﾝﾄﾘｰ男子'!$B$2:$B$101,"B")</f>
        <v>#NAME?</v>
      </c>
      <c r="M82" s="262" t="e">
        <f>_xlfn.COUNTIFS('ｴﾝﾄﾘｰ男子'!$F$2:$F$101,$B82,'ｴﾝﾄﾘｰ男子'!$B$2:$B$101,"C")</f>
        <v>#NAME?</v>
      </c>
      <c r="N82" s="262" t="e">
        <f t="shared" si="5"/>
        <v>#NAME?</v>
      </c>
      <c r="O82" s="262" t="e">
        <f>_xlfn.COUNTIFS('ｴﾝﾄﾘｰ女子'!$F$2:$F$101,$B82,'ｴﾝﾄﾘｰ女子'!$B$2:$B$101,"A")</f>
        <v>#NAME?</v>
      </c>
      <c r="P82" s="262" t="e">
        <f>_xlfn.COUNTIFS('ｴﾝﾄﾘｰ女子'!$F$2:$F$101,$B82,'ｴﾝﾄﾘｰ女子'!$B$2:$B$101,"B")</f>
        <v>#NAME?</v>
      </c>
      <c r="Q82" s="262" t="e">
        <f>_xlfn.COUNTIFS('ｴﾝﾄﾘｰ女子'!$F$2:$F$101,$B82,'ｴﾝﾄﾘｰ女子'!$B$2:$B$101,"C")</f>
        <v>#NAME?</v>
      </c>
      <c r="R82" s="262" t="e">
        <f t="shared" si="6"/>
        <v>#NAME?</v>
      </c>
      <c r="S82" s="262" t="e">
        <f t="shared" si="7"/>
        <v>#NAME?</v>
      </c>
    </row>
    <row r="83" spans="1:19" ht="18.75">
      <c r="A83" s="255"/>
      <c r="B83" s="260" t="str">
        <f>MID(D83,3,3)</f>
        <v>C82</v>
      </c>
      <c r="C83" s="257" t="s">
        <v>1113</v>
      </c>
      <c r="D83" s="270" t="s">
        <v>364</v>
      </c>
      <c r="E83" s="271" t="s">
        <v>1114</v>
      </c>
      <c r="F83" s="271" t="s">
        <v>1389</v>
      </c>
      <c r="G83" s="270" t="s">
        <v>1115</v>
      </c>
      <c r="H83" s="270" t="s">
        <v>1116</v>
      </c>
      <c r="I83" s="270" t="s">
        <v>1117</v>
      </c>
      <c r="J83" s="270"/>
      <c r="K83" s="262" t="e">
        <f>_xlfn.COUNTIFS('ｴﾝﾄﾘｰ男子'!$F$2:$F$101,$B83,'ｴﾝﾄﾘｰ男子'!$B$2:$B$101,"A")</f>
        <v>#NAME?</v>
      </c>
      <c r="L83" s="262" t="e">
        <f>_xlfn.COUNTIFS('ｴﾝﾄﾘｰ男子'!$F$2:$F$101,$B83,'ｴﾝﾄﾘｰ男子'!$B$2:$B$101,"B")</f>
        <v>#NAME?</v>
      </c>
      <c r="M83" s="262" t="e">
        <f>_xlfn.COUNTIFS('ｴﾝﾄﾘｰ男子'!$F$2:$F$101,$B83,'ｴﾝﾄﾘｰ男子'!$B$2:$B$101,"C")</f>
        <v>#NAME?</v>
      </c>
      <c r="N83" s="262" t="e">
        <f t="shared" si="5"/>
        <v>#NAME?</v>
      </c>
      <c r="O83" s="262" t="e">
        <f>_xlfn.COUNTIFS('ｴﾝﾄﾘｰ女子'!$F$2:$F$101,$B83,'ｴﾝﾄﾘｰ女子'!$B$2:$B$101,"A")</f>
        <v>#NAME?</v>
      </c>
      <c r="P83" s="262" t="e">
        <f>_xlfn.COUNTIFS('ｴﾝﾄﾘｰ女子'!$F$2:$F$101,$B83,'ｴﾝﾄﾘｰ女子'!$B$2:$B$101,"B")</f>
        <v>#NAME?</v>
      </c>
      <c r="Q83" s="262" t="e">
        <f>_xlfn.COUNTIFS('ｴﾝﾄﾘｰ女子'!$F$2:$F$101,$B83,'ｴﾝﾄﾘｰ女子'!$B$2:$B$101,"C")</f>
        <v>#NAME?</v>
      </c>
      <c r="R83" s="262" t="e">
        <f t="shared" si="6"/>
        <v>#NAME?</v>
      </c>
      <c r="S83" s="262" t="e">
        <f t="shared" si="7"/>
        <v>#NAME?</v>
      </c>
    </row>
    <row r="84" spans="1:19" ht="18.75">
      <c r="A84" s="255" t="s">
        <v>796</v>
      </c>
      <c r="B84" s="260" t="str">
        <f t="shared" si="8"/>
        <v>C83</v>
      </c>
      <c r="C84" s="257" t="s">
        <v>1223</v>
      </c>
      <c r="D84" s="270" t="s">
        <v>366</v>
      </c>
      <c r="E84" s="270" t="s">
        <v>379</v>
      </c>
      <c r="F84" s="270" t="s">
        <v>1390</v>
      </c>
      <c r="G84" s="270" t="s">
        <v>797</v>
      </c>
      <c r="H84" s="270" t="s">
        <v>798</v>
      </c>
      <c r="I84" s="270" t="s">
        <v>799</v>
      </c>
      <c r="J84" s="270"/>
      <c r="K84" s="262" t="e">
        <f>_xlfn.COUNTIFS('ｴﾝﾄﾘｰ男子'!$F$2:$F$101,$B84,'ｴﾝﾄﾘｰ男子'!$B$2:$B$101,"A")</f>
        <v>#NAME?</v>
      </c>
      <c r="L84" s="262" t="e">
        <f>_xlfn.COUNTIFS('ｴﾝﾄﾘｰ男子'!$F$2:$F$101,$B84,'ｴﾝﾄﾘｰ男子'!$B$2:$B$101,"B")</f>
        <v>#NAME?</v>
      </c>
      <c r="M84" s="262" t="e">
        <f>_xlfn.COUNTIFS('ｴﾝﾄﾘｰ男子'!$F$2:$F$101,$B84,'ｴﾝﾄﾘｰ男子'!$B$2:$B$101,"C")</f>
        <v>#NAME?</v>
      </c>
      <c r="N84" s="262" t="e">
        <f t="shared" si="5"/>
        <v>#NAME?</v>
      </c>
      <c r="O84" s="262" t="e">
        <f>_xlfn.COUNTIFS('ｴﾝﾄﾘｰ女子'!$F$2:$F$101,$B84,'ｴﾝﾄﾘｰ女子'!$B$2:$B$101,"A")</f>
        <v>#NAME?</v>
      </c>
      <c r="P84" s="262" t="e">
        <f>_xlfn.COUNTIFS('ｴﾝﾄﾘｰ女子'!$F$2:$F$101,$B84,'ｴﾝﾄﾘｰ女子'!$B$2:$B$101,"B")</f>
        <v>#NAME?</v>
      </c>
      <c r="Q84" s="262" t="e">
        <f>_xlfn.COUNTIFS('ｴﾝﾄﾘｰ女子'!$F$2:$F$101,$B84,'ｴﾝﾄﾘｰ女子'!$B$2:$B$101,"C")</f>
        <v>#NAME?</v>
      </c>
      <c r="R84" s="262" t="e">
        <f t="shared" si="6"/>
        <v>#NAME?</v>
      </c>
      <c r="S84" s="262" t="e">
        <f t="shared" si="7"/>
        <v>#NAME?</v>
      </c>
    </row>
    <row r="85" spans="1:19" ht="18.75">
      <c r="A85" s="255" t="s">
        <v>796</v>
      </c>
      <c r="B85" s="260" t="str">
        <f t="shared" si="8"/>
        <v>C84</v>
      </c>
      <c r="C85" s="257" t="s">
        <v>1224</v>
      </c>
      <c r="D85" s="270" t="s">
        <v>368</v>
      </c>
      <c r="E85" s="270" t="s">
        <v>381</v>
      </c>
      <c r="F85" s="270" t="s">
        <v>1391</v>
      </c>
      <c r="G85" s="270" t="s">
        <v>800</v>
      </c>
      <c r="H85" s="270" t="s">
        <v>801</v>
      </c>
      <c r="I85" s="270" t="s">
        <v>802</v>
      </c>
      <c r="J85" s="270"/>
      <c r="K85" s="262" t="e">
        <f>_xlfn.COUNTIFS('ｴﾝﾄﾘｰ男子'!$F$2:$F$101,$B85,'ｴﾝﾄﾘｰ男子'!$B$2:$B$101,"A")</f>
        <v>#NAME?</v>
      </c>
      <c r="L85" s="262" t="e">
        <f>_xlfn.COUNTIFS('ｴﾝﾄﾘｰ男子'!$F$2:$F$101,$B85,'ｴﾝﾄﾘｰ男子'!$B$2:$B$101,"B")</f>
        <v>#NAME?</v>
      </c>
      <c r="M85" s="262" t="e">
        <f>_xlfn.COUNTIFS('ｴﾝﾄﾘｰ男子'!$F$2:$F$101,$B85,'ｴﾝﾄﾘｰ男子'!$B$2:$B$101,"C")</f>
        <v>#NAME?</v>
      </c>
      <c r="N85" s="262" t="e">
        <f t="shared" si="5"/>
        <v>#NAME?</v>
      </c>
      <c r="O85" s="262" t="e">
        <f>_xlfn.COUNTIFS('ｴﾝﾄﾘｰ女子'!$F$2:$F$101,$B85,'ｴﾝﾄﾘｰ女子'!$B$2:$B$101,"A")</f>
        <v>#NAME?</v>
      </c>
      <c r="P85" s="262" t="e">
        <f>_xlfn.COUNTIFS('ｴﾝﾄﾘｰ女子'!$F$2:$F$101,$B85,'ｴﾝﾄﾘｰ女子'!$B$2:$B$101,"B")</f>
        <v>#NAME?</v>
      </c>
      <c r="Q85" s="262" t="e">
        <f>_xlfn.COUNTIFS('ｴﾝﾄﾘｰ女子'!$F$2:$F$101,$B85,'ｴﾝﾄﾘｰ女子'!$B$2:$B$101,"C")</f>
        <v>#NAME?</v>
      </c>
      <c r="R85" s="262" t="e">
        <f t="shared" si="6"/>
        <v>#NAME?</v>
      </c>
      <c r="S85" s="262" t="e">
        <f t="shared" si="7"/>
        <v>#NAME?</v>
      </c>
    </row>
    <row r="86" spans="1:19" ht="18.75">
      <c r="A86" s="255" t="s">
        <v>796</v>
      </c>
      <c r="B86" s="260" t="str">
        <f t="shared" si="8"/>
        <v>C85</v>
      </c>
      <c r="C86" s="257" t="s">
        <v>1225</v>
      </c>
      <c r="D86" s="270" t="s">
        <v>370</v>
      </c>
      <c r="E86" s="270" t="s">
        <v>383</v>
      </c>
      <c r="F86" s="270" t="s">
        <v>1393</v>
      </c>
      <c r="G86" s="270" t="s">
        <v>803</v>
      </c>
      <c r="H86" s="270" t="s">
        <v>804</v>
      </c>
      <c r="I86" s="270" t="s">
        <v>805</v>
      </c>
      <c r="J86" s="270"/>
      <c r="K86" s="262" t="e">
        <f>_xlfn.COUNTIFS('ｴﾝﾄﾘｰ男子'!$F$2:$F$101,$B86,'ｴﾝﾄﾘｰ男子'!$B$2:$B$101,"A")</f>
        <v>#NAME?</v>
      </c>
      <c r="L86" s="262" t="e">
        <f>_xlfn.COUNTIFS('ｴﾝﾄﾘｰ男子'!$F$2:$F$101,$B86,'ｴﾝﾄﾘｰ男子'!$B$2:$B$101,"B")</f>
        <v>#NAME?</v>
      </c>
      <c r="M86" s="262" t="e">
        <f>_xlfn.COUNTIFS('ｴﾝﾄﾘｰ男子'!$F$2:$F$101,$B86,'ｴﾝﾄﾘｰ男子'!$B$2:$B$101,"C")</f>
        <v>#NAME?</v>
      </c>
      <c r="N86" s="262" t="e">
        <f t="shared" si="5"/>
        <v>#NAME?</v>
      </c>
      <c r="O86" s="262" t="e">
        <f>_xlfn.COUNTIFS('ｴﾝﾄﾘｰ女子'!$F$2:$F$101,$B86,'ｴﾝﾄﾘｰ女子'!$B$2:$B$101,"A")</f>
        <v>#NAME?</v>
      </c>
      <c r="P86" s="262" t="e">
        <f>_xlfn.COUNTIFS('ｴﾝﾄﾘｰ女子'!$F$2:$F$101,$B86,'ｴﾝﾄﾘｰ女子'!$B$2:$B$101,"B")</f>
        <v>#NAME?</v>
      </c>
      <c r="Q86" s="262" t="e">
        <f>_xlfn.COUNTIFS('ｴﾝﾄﾘｰ女子'!$F$2:$F$101,$B86,'ｴﾝﾄﾘｰ女子'!$B$2:$B$101,"C")</f>
        <v>#NAME?</v>
      </c>
      <c r="R86" s="262" t="e">
        <f t="shared" si="6"/>
        <v>#NAME?</v>
      </c>
      <c r="S86" s="262" t="e">
        <f t="shared" si="7"/>
        <v>#NAME?</v>
      </c>
    </row>
    <row r="87" spans="1:19" ht="18.75">
      <c r="A87" s="255" t="s">
        <v>796</v>
      </c>
      <c r="B87" s="260" t="str">
        <f t="shared" si="8"/>
        <v>C86</v>
      </c>
      <c r="C87" s="257" t="s">
        <v>1226</v>
      </c>
      <c r="D87" s="270" t="s">
        <v>372</v>
      </c>
      <c r="E87" s="270" t="s">
        <v>385</v>
      </c>
      <c r="F87" s="270" t="s">
        <v>1392</v>
      </c>
      <c r="G87" s="270" t="s">
        <v>806</v>
      </c>
      <c r="H87" s="270" t="s">
        <v>807</v>
      </c>
      <c r="I87" s="270" t="s">
        <v>808</v>
      </c>
      <c r="J87" s="270"/>
      <c r="K87" s="262" t="e">
        <f>_xlfn.COUNTIFS('ｴﾝﾄﾘｰ男子'!$F$2:$F$101,$B87,'ｴﾝﾄﾘｰ男子'!$B$2:$B$101,"A")</f>
        <v>#NAME?</v>
      </c>
      <c r="L87" s="262" t="e">
        <f>_xlfn.COUNTIFS('ｴﾝﾄﾘｰ男子'!$F$2:$F$101,$B87,'ｴﾝﾄﾘｰ男子'!$B$2:$B$101,"B")</f>
        <v>#NAME?</v>
      </c>
      <c r="M87" s="262" t="e">
        <f>_xlfn.COUNTIFS('ｴﾝﾄﾘｰ男子'!$F$2:$F$101,$B87,'ｴﾝﾄﾘｰ男子'!$B$2:$B$101,"C")</f>
        <v>#NAME?</v>
      </c>
      <c r="N87" s="262" t="e">
        <f t="shared" si="5"/>
        <v>#NAME?</v>
      </c>
      <c r="O87" s="262" t="e">
        <f>_xlfn.COUNTIFS('ｴﾝﾄﾘｰ女子'!$F$2:$F$101,$B87,'ｴﾝﾄﾘｰ女子'!$B$2:$B$101,"A")</f>
        <v>#NAME?</v>
      </c>
      <c r="P87" s="262" t="e">
        <f>_xlfn.COUNTIFS('ｴﾝﾄﾘｰ女子'!$F$2:$F$101,$B87,'ｴﾝﾄﾘｰ女子'!$B$2:$B$101,"B")</f>
        <v>#NAME?</v>
      </c>
      <c r="Q87" s="262" t="e">
        <f>_xlfn.COUNTIFS('ｴﾝﾄﾘｰ女子'!$F$2:$F$101,$B87,'ｴﾝﾄﾘｰ女子'!$B$2:$B$101,"C")</f>
        <v>#NAME?</v>
      </c>
      <c r="R87" s="262" t="e">
        <f t="shared" si="6"/>
        <v>#NAME?</v>
      </c>
      <c r="S87" s="262" t="e">
        <f t="shared" si="7"/>
        <v>#NAME?</v>
      </c>
    </row>
    <row r="88" spans="1:19" ht="18.75">
      <c r="A88" s="255" t="s">
        <v>796</v>
      </c>
      <c r="B88" s="260" t="str">
        <f t="shared" si="8"/>
        <v>C87</v>
      </c>
      <c r="C88" s="258" t="s">
        <v>1578</v>
      </c>
      <c r="D88" s="270" t="s">
        <v>374</v>
      </c>
      <c r="E88" s="270" t="s">
        <v>387</v>
      </c>
      <c r="F88" s="270" t="s">
        <v>1394</v>
      </c>
      <c r="G88" s="270" t="s">
        <v>809</v>
      </c>
      <c r="H88" s="270" t="s">
        <v>810</v>
      </c>
      <c r="I88" s="270" t="s">
        <v>811</v>
      </c>
      <c r="J88" s="270"/>
      <c r="K88" s="262" t="e">
        <f>_xlfn.COUNTIFS('ｴﾝﾄﾘｰ男子'!$F$2:$F$101,$B88,'ｴﾝﾄﾘｰ男子'!$B$2:$B$101,"A")</f>
        <v>#NAME?</v>
      </c>
      <c r="L88" s="262" t="e">
        <f>_xlfn.COUNTIFS('ｴﾝﾄﾘｰ男子'!$F$2:$F$101,$B88,'ｴﾝﾄﾘｰ男子'!$B$2:$B$101,"B")</f>
        <v>#NAME?</v>
      </c>
      <c r="M88" s="262" t="e">
        <f>_xlfn.COUNTIFS('ｴﾝﾄﾘｰ男子'!$F$2:$F$101,$B88,'ｴﾝﾄﾘｰ男子'!$B$2:$B$101,"C")</f>
        <v>#NAME?</v>
      </c>
      <c r="N88" s="262" t="e">
        <f t="shared" si="5"/>
        <v>#NAME?</v>
      </c>
      <c r="O88" s="262" t="e">
        <f>_xlfn.COUNTIFS('ｴﾝﾄﾘｰ女子'!$F$2:$F$101,$B88,'ｴﾝﾄﾘｰ女子'!$B$2:$B$101,"A")</f>
        <v>#NAME?</v>
      </c>
      <c r="P88" s="262" t="e">
        <f>_xlfn.COUNTIFS('ｴﾝﾄﾘｰ女子'!$F$2:$F$101,$B88,'ｴﾝﾄﾘｰ女子'!$B$2:$B$101,"B")</f>
        <v>#NAME?</v>
      </c>
      <c r="Q88" s="262" t="e">
        <f>_xlfn.COUNTIFS('ｴﾝﾄﾘｰ女子'!$F$2:$F$101,$B88,'ｴﾝﾄﾘｰ女子'!$B$2:$B$101,"C")</f>
        <v>#NAME?</v>
      </c>
      <c r="R88" s="262" t="e">
        <f t="shared" si="6"/>
        <v>#NAME?</v>
      </c>
      <c r="S88" s="262" t="e">
        <f t="shared" si="7"/>
        <v>#NAME?</v>
      </c>
    </row>
    <row r="89" spans="1:19" ht="18.75">
      <c r="A89" s="255" t="s">
        <v>796</v>
      </c>
      <c r="B89" s="260" t="str">
        <f t="shared" si="8"/>
        <v>C88</v>
      </c>
      <c r="C89" s="257" t="s">
        <v>1227</v>
      </c>
      <c r="D89" s="270" t="s">
        <v>376</v>
      </c>
      <c r="E89" s="270" t="s">
        <v>389</v>
      </c>
      <c r="F89" s="270" t="s">
        <v>1395</v>
      </c>
      <c r="G89" s="270" t="s">
        <v>812</v>
      </c>
      <c r="H89" s="270" t="s">
        <v>813</v>
      </c>
      <c r="I89" s="270" t="s">
        <v>814</v>
      </c>
      <c r="J89" s="270"/>
      <c r="K89" s="262" t="e">
        <f>_xlfn.COUNTIFS('ｴﾝﾄﾘｰ男子'!$F$2:$F$101,$B89,'ｴﾝﾄﾘｰ男子'!$B$2:$B$101,"A")</f>
        <v>#NAME?</v>
      </c>
      <c r="L89" s="262" t="e">
        <f>_xlfn.COUNTIFS('ｴﾝﾄﾘｰ男子'!$F$2:$F$101,$B89,'ｴﾝﾄﾘｰ男子'!$B$2:$B$101,"B")</f>
        <v>#NAME?</v>
      </c>
      <c r="M89" s="262" t="e">
        <f>_xlfn.COUNTIFS('ｴﾝﾄﾘｰ男子'!$F$2:$F$101,$B89,'ｴﾝﾄﾘｰ男子'!$B$2:$B$101,"C")</f>
        <v>#NAME?</v>
      </c>
      <c r="N89" s="262" t="e">
        <f t="shared" si="5"/>
        <v>#NAME?</v>
      </c>
      <c r="O89" s="262" t="e">
        <f>_xlfn.COUNTIFS('ｴﾝﾄﾘｰ女子'!$F$2:$F$101,$B89,'ｴﾝﾄﾘｰ女子'!$B$2:$B$101,"A")</f>
        <v>#NAME?</v>
      </c>
      <c r="P89" s="262" t="e">
        <f>_xlfn.COUNTIFS('ｴﾝﾄﾘｰ女子'!$F$2:$F$101,$B89,'ｴﾝﾄﾘｰ女子'!$B$2:$B$101,"B")</f>
        <v>#NAME?</v>
      </c>
      <c r="Q89" s="262" t="e">
        <f>_xlfn.COUNTIFS('ｴﾝﾄﾘｰ女子'!$F$2:$F$101,$B89,'ｴﾝﾄﾘｰ女子'!$B$2:$B$101,"C")</f>
        <v>#NAME?</v>
      </c>
      <c r="R89" s="262" t="e">
        <f t="shared" si="6"/>
        <v>#NAME?</v>
      </c>
      <c r="S89" s="262" t="e">
        <f t="shared" si="7"/>
        <v>#NAME?</v>
      </c>
    </row>
    <row r="90" spans="1:19" ht="18.75">
      <c r="A90" s="255" t="s">
        <v>796</v>
      </c>
      <c r="B90" s="260" t="str">
        <f t="shared" si="8"/>
        <v>C89</v>
      </c>
      <c r="C90" s="257" t="s">
        <v>1228</v>
      </c>
      <c r="D90" s="270" t="s">
        <v>378</v>
      </c>
      <c r="E90" s="270" t="s">
        <v>391</v>
      </c>
      <c r="F90" s="270" t="s">
        <v>1396</v>
      </c>
      <c r="G90" s="270" t="s">
        <v>815</v>
      </c>
      <c r="H90" s="270" t="s">
        <v>816</v>
      </c>
      <c r="I90" s="270" t="s">
        <v>817</v>
      </c>
      <c r="J90" s="270"/>
      <c r="K90" s="262" t="e">
        <f>_xlfn.COUNTIFS('ｴﾝﾄﾘｰ男子'!$F$2:$F$101,$B90,'ｴﾝﾄﾘｰ男子'!$B$2:$B$101,"A")</f>
        <v>#NAME?</v>
      </c>
      <c r="L90" s="262" t="e">
        <f>_xlfn.COUNTIFS('ｴﾝﾄﾘｰ男子'!$F$2:$F$101,$B90,'ｴﾝﾄﾘｰ男子'!$B$2:$B$101,"B")</f>
        <v>#NAME?</v>
      </c>
      <c r="M90" s="262" t="e">
        <f>_xlfn.COUNTIFS('ｴﾝﾄﾘｰ男子'!$F$2:$F$101,$B90,'ｴﾝﾄﾘｰ男子'!$B$2:$B$101,"C")</f>
        <v>#NAME?</v>
      </c>
      <c r="N90" s="262" t="e">
        <f t="shared" si="5"/>
        <v>#NAME?</v>
      </c>
      <c r="O90" s="262" t="e">
        <f>_xlfn.COUNTIFS('ｴﾝﾄﾘｰ女子'!$F$2:$F$101,$B90,'ｴﾝﾄﾘｰ女子'!$B$2:$B$101,"A")</f>
        <v>#NAME?</v>
      </c>
      <c r="P90" s="262" t="e">
        <f>_xlfn.COUNTIFS('ｴﾝﾄﾘｰ女子'!$F$2:$F$101,$B90,'ｴﾝﾄﾘｰ女子'!$B$2:$B$101,"B")</f>
        <v>#NAME?</v>
      </c>
      <c r="Q90" s="262" t="e">
        <f>_xlfn.COUNTIFS('ｴﾝﾄﾘｰ女子'!$F$2:$F$101,$B90,'ｴﾝﾄﾘｰ女子'!$B$2:$B$101,"C")</f>
        <v>#NAME?</v>
      </c>
      <c r="R90" s="262" t="e">
        <f t="shared" si="6"/>
        <v>#NAME?</v>
      </c>
      <c r="S90" s="262" t="e">
        <f t="shared" si="7"/>
        <v>#NAME?</v>
      </c>
    </row>
    <row r="91" spans="1:19" ht="18.75">
      <c r="A91" s="255" t="s">
        <v>796</v>
      </c>
      <c r="B91" s="260" t="str">
        <f t="shared" si="8"/>
        <v>C90</v>
      </c>
      <c r="C91" s="257" t="s">
        <v>1229</v>
      </c>
      <c r="D91" s="270" t="s">
        <v>380</v>
      </c>
      <c r="E91" s="270" t="s">
        <v>393</v>
      </c>
      <c r="F91" s="270" t="s">
        <v>1397</v>
      </c>
      <c r="G91" s="270" t="s">
        <v>818</v>
      </c>
      <c r="H91" s="270" t="s">
        <v>819</v>
      </c>
      <c r="I91" s="270" t="s">
        <v>820</v>
      </c>
      <c r="J91" s="270"/>
      <c r="K91" s="262" t="e">
        <f>_xlfn.COUNTIFS('ｴﾝﾄﾘｰ男子'!$F$2:$F$101,$B91,'ｴﾝﾄﾘｰ男子'!$B$2:$B$101,"A")</f>
        <v>#NAME?</v>
      </c>
      <c r="L91" s="262" t="e">
        <f>_xlfn.COUNTIFS('ｴﾝﾄﾘｰ男子'!$F$2:$F$101,$B91,'ｴﾝﾄﾘｰ男子'!$B$2:$B$101,"B")</f>
        <v>#NAME?</v>
      </c>
      <c r="M91" s="262" t="e">
        <f>_xlfn.COUNTIFS('ｴﾝﾄﾘｰ男子'!$F$2:$F$101,$B91,'ｴﾝﾄﾘｰ男子'!$B$2:$B$101,"C")</f>
        <v>#NAME?</v>
      </c>
      <c r="N91" s="262" t="e">
        <f t="shared" si="5"/>
        <v>#NAME?</v>
      </c>
      <c r="O91" s="262" t="e">
        <f>_xlfn.COUNTIFS('ｴﾝﾄﾘｰ女子'!$F$2:$F$101,$B91,'ｴﾝﾄﾘｰ女子'!$B$2:$B$101,"A")</f>
        <v>#NAME?</v>
      </c>
      <c r="P91" s="262" t="e">
        <f>_xlfn.COUNTIFS('ｴﾝﾄﾘｰ女子'!$F$2:$F$101,$B91,'ｴﾝﾄﾘｰ女子'!$B$2:$B$101,"B")</f>
        <v>#NAME?</v>
      </c>
      <c r="Q91" s="262" t="e">
        <f>_xlfn.COUNTIFS('ｴﾝﾄﾘｰ女子'!$F$2:$F$101,$B91,'ｴﾝﾄﾘｰ女子'!$B$2:$B$101,"C")</f>
        <v>#NAME?</v>
      </c>
      <c r="R91" s="262" t="e">
        <f t="shared" si="6"/>
        <v>#NAME?</v>
      </c>
      <c r="S91" s="262" t="e">
        <f t="shared" si="7"/>
        <v>#NAME?</v>
      </c>
    </row>
    <row r="92" spans="1:19" ht="18.75">
      <c r="A92" s="255" t="s">
        <v>796</v>
      </c>
      <c r="B92" s="260" t="str">
        <f t="shared" si="8"/>
        <v>C91</v>
      </c>
      <c r="C92" s="257" t="s">
        <v>1230</v>
      </c>
      <c r="D92" s="270" t="s">
        <v>382</v>
      </c>
      <c r="E92" s="270" t="s">
        <v>395</v>
      </c>
      <c r="F92" s="270" t="s">
        <v>1398</v>
      </c>
      <c r="G92" s="270" t="s">
        <v>821</v>
      </c>
      <c r="H92" s="270" t="s">
        <v>822</v>
      </c>
      <c r="I92" s="270" t="s">
        <v>823</v>
      </c>
      <c r="J92" s="270"/>
      <c r="K92" s="262" t="e">
        <f>_xlfn.COUNTIFS('ｴﾝﾄﾘｰ男子'!$F$2:$F$101,$B92,'ｴﾝﾄﾘｰ男子'!$B$2:$B$101,"A")</f>
        <v>#NAME?</v>
      </c>
      <c r="L92" s="262" t="e">
        <f>_xlfn.COUNTIFS('ｴﾝﾄﾘｰ男子'!$F$2:$F$101,$B92,'ｴﾝﾄﾘｰ男子'!$B$2:$B$101,"B")</f>
        <v>#NAME?</v>
      </c>
      <c r="M92" s="262" t="e">
        <f>_xlfn.COUNTIFS('ｴﾝﾄﾘｰ男子'!$F$2:$F$101,$B92,'ｴﾝﾄﾘｰ男子'!$B$2:$B$101,"C")</f>
        <v>#NAME?</v>
      </c>
      <c r="N92" s="262" t="e">
        <f t="shared" si="5"/>
        <v>#NAME?</v>
      </c>
      <c r="O92" s="262" t="e">
        <f>_xlfn.COUNTIFS('ｴﾝﾄﾘｰ女子'!$F$2:$F$101,$B92,'ｴﾝﾄﾘｰ女子'!$B$2:$B$101,"A")</f>
        <v>#NAME?</v>
      </c>
      <c r="P92" s="262" t="e">
        <f>_xlfn.COUNTIFS('ｴﾝﾄﾘｰ女子'!$F$2:$F$101,$B92,'ｴﾝﾄﾘｰ女子'!$B$2:$B$101,"B")</f>
        <v>#NAME?</v>
      </c>
      <c r="Q92" s="262" t="e">
        <f>_xlfn.COUNTIFS('ｴﾝﾄﾘｰ女子'!$F$2:$F$101,$B92,'ｴﾝﾄﾘｰ女子'!$B$2:$B$101,"C")</f>
        <v>#NAME?</v>
      </c>
      <c r="R92" s="262" t="e">
        <f t="shared" si="6"/>
        <v>#NAME?</v>
      </c>
      <c r="S92" s="262" t="e">
        <f t="shared" si="7"/>
        <v>#NAME?</v>
      </c>
    </row>
    <row r="93" spans="1:19" ht="18.75">
      <c r="A93" s="255" t="s">
        <v>796</v>
      </c>
      <c r="B93" s="260" t="str">
        <f t="shared" si="8"/>
        <v>C92</v>
      </c>
      <c r="C93" s="257" t="s">
        <v>1231</v>
      </c>
      <c r="D93" s="270" t="s">
        <v>384</v>
      </c>
      <c r="E93" s="270" t="s">
        <v>397</v>
      </c>
      <c r="F93" s="270" t="s">
        <v>1399</v>
      </c>
      <c r="G93" s="270" t="s">
        <v>824</v>
      </c>
      <c r="H93" s="270" t="s">
        <v>825</v>
      </c>
      <c r="I93" s="270" t="s">
        <v>826</v>
      </c>
      <c r="J93" s="270"/>
      <c r="K93" s="262" t="e">
        <f>_xlfn.COUNTIFS('ｴﾝﾄﾘｰ男子'!$F$2:$F$101,$B93,'ｴﾝﾄﾘｰ男子'!$B$2:$B$101,"A")</f>
        <v>#NAME?</v>
      </c>
      <c r="L93" s="262" t="e">
        <f>_xlfn.COUNTIFS('ｴﾝﾄﾘｰ男子'!$F$2:$F$101,$B93,'ｴﾝﾄﾘｰ男子'!$B$2:$B$101,"B")</f>
        <v>#NAME?</v>
      </c>
      <c r="M93" s="262" t="e">
        <f>_xlfn.COUNTIFS('ｴﾝﾄﾘｰ男子'!$F$2:$F$101,$B93,'ｴﾝﾄﾘｰ男子'!$B$2:$B$101,"C")</f>
        <v>#NAME?</v>
      </c>
      <c r="N93" s="262" t="e">
        <f t="shared" si="5"/>
        <v>#NAME?</v>
      </c>
      <c r="O93" s="262" t="e">
        <f>_xlfn.COUNTIFS('ｴﾝﾄﾘｰ女子'!$F$2:$F$101,$B93,'ｴﾝﾄﾘｰ女子'!$B$2:$B$101,"A")</f>
        <v>#NAME?</v>
      </c>
      <c r="P93" s="262" t="e">
        <f>_xlfn.COUNTIFS('ｴﾝﾄﾘｰ女子'!$F$2:$F$101,$B93,'ｴﾝﾄﾘｰ女子'!$B$2:$B$101,"B")</f>
        <v>#NAME?</v>
      </c>
      <c r="Q93" s="262" t="e">
        <f>_xlfn.COUNTIFS('ｴﾝﾄﾘｰ女子'!$F$2:$F$101,$B93,'ｴﾝﾄﾘｰ女子'!$B$2:$B$101,"C")</f>
        <v>#NAME?</v>
      </c>
      <c r="R93" s="262" t="e">
        <f t="shared" si="6"/>
        <v>#NAME?</v>
      </c>
      <c r="S93" s="262" t="e">
        <f t="shared" si="7"/>
        <v>#NAME?</v>
      </c>
    </row>
    <row r="94" spans="1:19" ht="18.75">
      <c r="A94" s="255" t="s">
        <v>796</v>
      </c>
      <c r="B94" s="260" t="str">
        <f t="shared" si="8"/>
        <v>C93</v>
      </c>
      <c r="C94" s="257" t="s">
        <v>1232</v>
      </c>
      <c r="D94" s="270" t="s">
        <v>386</v>
      </c>
      <c r="E94" s="270" t="s">
        <v>399</v>
      </c>
      <c r="F94" s="270" t="s">
        <v>1400</v>
      </c>
      <c r="G94" s="270" t="s">
        <v>827</v>
      </c>
      <c r="H94" s="270" t="s">
        <v>828</v>
      </c>
      <c r="I94" s="270" t="s">
        <v>829</v>
      </c>
      <c r="J94" s="270"/>
      <c r="K94" s="262" t="e">
        <f>_xlfn.COUNTIFS('ｴﾝﾄﾘｰ男子'!$F$2:$F$101,$B94,'ｴﾝﾄﾘｰ男子'!$B$2:$B$101,"A")</f>
        <v>#NAME?</v>
      </c>
      <c r="L94" s="262" t="e">
        <f>_xlfn.COUNTIFS('ｴﾝﾄﾘｰ男子'!$F$2:$F$101,$B94,'ｴﾝﾄﾘｰ男子'!$B$2:$B$101,"B")</f>
        <v>#NAME?</v>
      </c>
      <c r="M94" s="262" t="e">
        <f>_xlfn.COUNTIFS('ｴﾝﾄﾘｰ男子'!$F$2:$F$101,$B94,'ｴﾝﾄﾘｰ男子'!$B$2:$B$101,"C")</f>
        <v>#NAME?</v>
      </c>
      <c r="N94" s="262" t="e">
        <f t="shared" si="5"/>
        <v>#NAME?</v>
      </c>
      <c r="O94" s="262" t="e">
        <f>_xlfn.COUNTIFS('ｴﾝﾄﾘｰ女子'!$F$2:$F$101,$B94,'ｴﾝﾄﾘｰ女子'!$B$2:$B$101,"A")</f>
        <v>#NAME?</v>
      </c>
      <c r="P94" s="262" t="e">
        <f>_xlfn.COUNTIFS('ｴﾝﾄﾘｰ女子'!$F$2:$F$101,$B94,'ｴﾝﾄﾘｰ女子'!$B$2:$B$101,"B")</f>
        <v>#NAME?</v>
      </c>
      <c r="Q94" s="262" t="e">
        <f>_xlfn.COUNTIFS('ｴﾝﾄﾘｰ女子'!$F$2:$F$101,$B94,'ｴﾝﾄﾘｰ女子'!$B$2:$B$101,"C")</f>
        <v>#NAME?</v>
      </c>
      <c r="R94" s="262" t="e">
        <f t="shared" si="6"/>
        <v>#NAME?</v>
      </c>
      <c r="S94" s="262" t="e">
        <f t="shared" si="7"/>
        <v>#NAME?</v>
      </c>
    </row>
    <row r="95" spans="1:19" ht="18.75">
      <c r="A95" s="255" t="s">
        <v>830</v>
      </c>
      <c r="B95" s="260" t="str">
        <f t="shared" si="8"/>
        <v>C94</v>
      </c>
      <c r="C95" s="257" t="s">
        <v>1233</v>
      </c>
      <c r="D95" s="270" t="s">
        <v>388</v>
      </c>
      <c r="E95" s="270" t="s">
        <v>400</v>
      </c>
      <c r="F95" s="270" t="s">
        <v>1401</v>
      </c>
      <c r="G95" s="270" t="s">
        <v>831</v>
      </c>
      <c r="H95" s="270" t="s">
        <v>832</v>
      </c>
      <c r="I95" s="270" t="s">
        <v>833</v>
      </c>
      <c r="J95" s="270"/>
      <c r="K95" s="262" t="e">
        <f>_xlfn.COUNTIFS('ｴﾝﾄﾘｰ男子'!$F$2:$F$101,$B95,'ｴﾝﾄﾘｰ男子'!$B$2:$B$101,"A")</f>
        <v>#NAME?</v>
      </c>
      <c r="L95" s="262" t="e">
        <f>_xlfn.COUNTIFS('ｴﾝﾄﾘｰ男子'!$F$2:$F$101,$B95,'ｴﾝﾄﾘｰ男子'!$B$2:$B$101,"B")</f>
        <v>#NAME?</v>
      </c>
      <c r="M95" s="262" t="e">
        <f>_xlfn.COUNTIFS('ｴﾝﾄﾘｰ男子'!$F$2:$F$101,$B95,'ｴﾝﾄﾘｰ男子'!$B$2:$B$101,"C")</f>
        <v>#NAME?</v>
      </c>
      <c r="N95" s="262" t="e">
        <f t="shared" si="5"/>
        <v>#NAME?</v>
      </c>
      <c r="O95" s="262" t="e">
        <f>_xlfn.COUNTIFS('ｴﾝﾄﾘｰ女子'!$F$2:$F$101,$B95,'ｴﾝﾄﾘｰ女子'!$B$2:$B$101,"A")</f>
        <v>#NAME?</v>
      </c>
      <c r="P95" s="262" t="e">
        <f>_xlfn.COUNTIFS('ｴﾝﾄﾘｰ女子'!$F$2:$F$101,$B95,'ｴﾝﾄﾘｰ女子'!$B$2:$B$101,"B")</f>
        <v>#NAME?</v>
      </c>
      <c r="Q95" s="262" t="e">
        <f>_xlfn.COUNTIFS('ｴﾝﾄﾘｰ女子'!$F$2:$F$101,$B95,'ｴﾝﾄﾘｰ女子'!$B$2:$B$101,"C")</f>
        <v>#NAME?</v>
      </c>
      <c r="R95" s="262" t="e">
        <f t="shared" si="6"/>
        <v>#NAME?</v>
      </c>
      <c r="S95" s="262" t="e">
        <f t="shared" si="7"/>
        <v>#NAME?</v>
      </c>
    </row>
    <row r="96" spans="1:19" ht="18.75">
      <c r="A96" s="255" t="s">
        <v>830</v>
      </c>
      <c r="B96" s="260" t="str">
        <f t="shared" si="8"/>
        <v>C95</v>
      </c>
      <c r="C96" s="257" t="s">
        <v>1234</v>
      </c>
      <c r="D96" s="270" t="s">
        <v>390</v>
      </c>
      <c r="E96" s="270" t="s">
        <v>402</v>
      </c>
      <c r="F96" s="270" t="s">
        <v>1402</v>
      </c>
      <c r="G96" s="270" t="s">
        <v>834</v>
      </c>
      <c r="H96" s="270" t="s">
        <v>835</v>
      </c>
      <c r="I96" s="270" t="s">
        <v>836</v>
      </c>
      <c r="J96" s="270"/>
      <c r="K96" s="262" t="e">
        <f>_xlfn.COUNTIFS('ｴﾝﾄﾘｰ男子'!$F$2:$F$101,$B96,'ｴﾝﾄﾘｰ男子'!$B$2:$B$101,"A")</f>
        <v>#NAME?</v>
      </c>
      <c r="L96" s="262" t="e">
        <f>_xlfn.COUNTIFS('ｴﾝﾄﾘｰ男子'!$F$2:$F$101,$B96,'ｴﾝﾄﾘｰ男子'!$B$2:$B$101,"B")</f>
        <v>#NAME?</v>
      </c>
      <c r="M96" s="262" t="e">
        <f>_xlfn.COUNTIFS('ｴﾝﾄﾘｰ男子'!$F$2:$F$101,$B96,'ｴﾝﾄﾘｰ男子'!$B$2:$B$101,"C")</f>
        <v>#NAME?</v>
      </c>
      <c r="N96" s="262" t="e">
        <f t="shared" si="5"/>
        <v>#NAME?</v>
      </c>
      <c r="O96" s="262" t="e">
        <f>_xlfn.COUNTIFS('ｴﾝﾄﾘｰ女子'!$F$2:$F$101,$B96,'ｴﾝﾄﾘｰ女子'!$B$2:$B$101,"A")</f>
        <v>#NAME?</v>
      </c>
      <c r="P96" s="262" t="e">
        <f>_xlfn.COUNTIFS('ｴﾝﾄﾘｰ女子'!$F$2:$F$101,$B96,'ｴﾝﾄﾘｰ女子'!$B$2:$B$101,"B")</f>
        <v>#NAME?</v>
      </c>
      <c r="Q96" s="262" t="e">
        <f>_xlfn.COUNTIFS('ｴﾝﾄﾘｰ女子'!$F$2:$F$101,$B96,'ｴﾝﾄﾘｰ女子'!$B$2:$B$101,"C")</f>
        <v>#NAME?</v>
      </c>
      <c r="R96" s="262" t="e">
        <f t="shared" si="6"/>
        <v>#NAME?</v>
      </c>
      <c r="S96" s="262" t="e">
        <f t="shared" si="7"/>
        <v>#NAME?</v>
      </c>
    </row>
    <row r="97" spans="1:19" ht="18.75">
      <c r="A97" s="255" t="s">
        <v>830</v>
      </c>
      <c r="B97" s="260" t="str">
        <f t="shared" si="8"/>
        <v>C96</v>
      </c>
      <c r="C97" s="257" t="s">
        <v>1235</v>
      </c>
      <c r="D97" s="270" t="s">
        <v>392</v>
      </c>
      <c r="E97" s="270" t="s">
        <v>404</v>
      </c>
      <c r="F97" s="270" t="s">
        <v>1403</v>
      </c>
      <c r="G97" s="270" t="s">
        <v>831</v>
      </c>
      <c r="H97" s="270" t="s">
        <v>837</v>
      </c>
      <c r="I97" s="270" t="s">
        <v>838</v>
      </c>
      <c r="J97" s="270"/>
      <c r="K97" s="262" t="e">
        <f>_xlfn.COUNTIFS('ｴﾝﾄﾘｰ男子'!$F$2:$F$101,$B97,'ｴﾝﾄﾘｰ男子'!$B$2:$B$101,"A")</f>
        <v>#NAME?</v>
      </c>
      <c r="L97" s="262" t="e">
        <f>_xlfn.COUNTIFS('ｴﾝﾄﾘｰ男子'!$F$2:$F$101,$B97,'ｴﾝﾄﾘｰ男子'!$B$2:$B$101,"B")</f>
        <v>#NAME?</v>
      </c>
      <c r="M97" s="262" t="e">
        <f>_xlfn.COUNTIFS('ｴﾝﾄﾘｰ男子'!$F$2:$F$101,$B97,'ｴﾝﾄﾘｰ男子'!$B$2:$B$101,"C")</f>
        <v>#NAME?</v>
      </c>
      <c r="N97" s="262" t="e">
        <f t="shared" si="5"/>
        <v>#NAME?</v>
      </c>
      <c r="O97" s="262" t="e">
        <f>_xlfn.COUNTIFS('ｴﾝﾄﾘｰ女子'!$F$2:$F$101,$B97,'ｴﾝﾄﾘｰ女子'!$B$2:$B$101,"A")</f>
        <v>#NAME?</v>
      </c>
      <c r="P97" s="262" t="e">
        <f>_xlfn.COUNTIFS('ｴﾝﾄﾘｰ女子'!$F$2:$F$101,$B97,'ｴﾝﾄﾘｰ女子'!$B$2:$B$101,"B")</f>
        <v>#NAME?</v>
      </c>
      <c r="Q97" s="262" t="e">
        <f>_xlfn.COUNTIFS('ｴﾝﾄﾘｰ女子'!$F$2:$F$101,$B97,'ｴﾝﾄﾘｰ女子'!$B$2:$B$101,"C")</f>
        <v>#NAME?</v>
      </c>
      <c r="R97" s="262" t="e">
        <f t="shared" si="6"/>
        <v>#NAME?</v>
      </c>
      <c r="S97" s="262" t="e">
        <f t="shared" si="7"/>
        <v>#NAME?</v>
      </c>
    </row>
    <row r="98" spans="1:19" ht="18.75">
      <c r="A98" s="255" t="s">
        <v>830</v>
      </c>
      <c r="B98" s="260" t="str">
        <f t="shared" si="8"/>
        <v>C97</v>
      </c>
      <c r="C98" s="257" t="s">
        <v>1236</v>
      </c>
      <c r="D98" s="270" t="s">
        <v>394</v>
      </c>
      <c r="E98" s="270" t="s">
        <v>406</v>
      </c>
      <c r="F98" s="270" t="s">
        <v>1404</v>
      </c>
      <c r="G98" s="270" t="s">
        <v>839</v>
      </c>
      <c r="H98" s="270" t="s">
        <v>840</v>
      </c>
      <c r="I98" s="270" t="s">
        <v>841</v>
      </c>
      <c r="J98" s="270"/>
      <c r="K98" s="262" t="e">
        <f>_xlfn.COUNTIFS('ｴﾝﾄﾘｰ男子'!$F$2:$F$101,$B98,'ｴﾝﾄﾘｰ男子'!$B$2:$B$101,"A")</f>
        <v>#NAME?</v>
      </c>
      <c r="L98" s="262" t="e">
        <f>_xlfn.COUNTIFS('ｴﾝﾄﾘｰ男子'!$F$2:$F$101,$B98,'ｴﾝﾄﾘｰ男子'!$B$2:$B$101,"B")</f>
        <v>#NAME?</v>
      </c>
      <c r="M98" s="262" t="e">
        <f>_xlfn.COUNTIFS('ｴﾝﾄﾘｰ男子'!$F$2:$F$101,$B98,'ｴﾝﾄﾘｰ男子'!$B$2:$B$101,"C")</f>
        <v>#NAME?</v>
      </c>
      <c r="N98" s="262" t="e">
        <f t="shared" si="5"/>
        <v>#NAME?</v>
      </c>
      <c r="O98" s="262" t="e">
        <f>_xlfn.COUNTIFS('ｴﾝﾄﾘｰ女子'!$F$2:$F$101,$B98,'ｴﾝﾄﾘｰ女子'!$B$2:$B$101,"A")</f>
        <v>#NAME?</v>
      </c>
      <c r="P98" s="262" t="e">
        <f>_xlfn.COUNTIFS('ｴﾝﾄﾘｰ女子'!$F$2:$F$101,$B98,'ｴﾝﾄﾘｰ女子'!$B$2:$B$101,"B")</f>
        <v>#NAME?</v>
      </c>
      <c r="Q98" s="262" t="e">
        <f>_xlfn.COUNTIFS('ｴﾝﾄﾘｰ女子'!$F$2:$F$101,$B98,'ｴﾝﾄﾘｰ女子'!$B$2:$B$101,"C")</f>
        <v>#NAME?</v>
      </c>
      <c r="R98" s="262" t="e">
        <f t="shared" si="6"/>
        <v>#NAME?</v>
      </c>
      <c r="S98" s="262" t="e">
        <f t="shared" si="7"/>
        <v>#NAME?</v>
      </c>
    </row>
    <row r="99" spans="1:19" ht="18.75">
      <c r="A99" s="255" t="s">
        <v>830</v>
      </c>
      <c r="B99" s="260" t="str">
        <f t="shared" si="8"/>
        <v>C98</v>
      </c>
      <c r="C99" s="257" t="s">
        <v>1237</v>
      </c>
      <c r="D99" s="270" t="s">
        <v>396</v>
      </c>
      <c r="E99" s="270" t="s">
        <v>408</v>
      </c>
      <c r="F99" s="270" t="s">
        <v>1405</v>
      </c>
      <c r="G99" s="270" t="s">
        <v>842</v>
      </c>
      <c r="H99" s="270" t="s">
        <v>843</v>
      </c>
      <c r="I99" s="270" t="s">
        <v>844</v>
      </c>
      <c r="J99" s="270"/>
      <c r="K99" s="262" t="e">
        <f>_xlfn.COUNTIFS('ｴﾝﾄﾘｰ男子'!$F$2:$F$101,$B99,'ｴﾝﾄﾘｰ男子'!$B$2:$B$101,"A")</f>
        <v>#NAME?</v>
      </c>
      <c r="L99" s="262" t="e">
        <f>_xlfn.COUNTIFS('ｴﾝﾄﾘｰ男子'!$F$2:$F$101,$B99,'ｴﾝﾄﾘｰ男子'!$B$2:$B$101,"B")</f>
        <v>#NAME?</v>
      </c>
      <c r="M99" s="262" t="e">
        <f>_xlfn.COUNTIFS('ｴﾝﾄﾘｰ男子'!$F$2:$F$101,$B99,'ｴﾝﾄﾘｰ男子'!$B$2:$B$101,"C")</f>
        <v>#NAME?</v>
      </c>
      <c r="N99" s="262" t="e">
        <f t="shared" si="5"/>
        <v>#NAME?</v>
      </c>
      <c r="O99" s="262" t="e">
        <f>_xlfn.COUNTIFS('ｴﾝﾄﾘｰ女子'!$F$2:$F$101,$B99,'ｴﾝﾄﾘｰ女子'!$B$2:$B$101,"A")</f>
        <v>#NAME?</v>
      </c>
      <c r="P99" s="262" t="e">
        <f>_xlfn.COUNTIFS('ｴﾝﾄﾘｰ女子'!$F$2:$F$101,$B99,'ｴﾝﾄﾘｰ女子'!$B$2:$B$101,"B")</f>
        <v>#NAME?</v>
      </c>
      <c r="Q99" s="262" t="e">
        <f>_xlfn.COUNTIFS('ｴﾝﾄﾘｰ女子'!$F$2:$F$101,$B99,'ｴﾝﾄﾘｰ女子'!$B$2:$B$101,"C")</f>
        <v>#NAME?</v>
      </c>
      <c r="R99" s="262" t="e">
        <f t="shared" si="6"/>
        <v>#NAME?</v>
      </c>
      <c r="S99" s="262" t="e">
        <f t="shared" si="7"/>
        <v>#NAME?</v>
      </c>
    </row>
    <row r="100" spans="1:19" ht="18.75">
      <c r="A100" s="255" t="s">
        <v>830</v>
      </c>
      <c r="B100" s="260" t="str">
        <f t="shared" si="8"/>
        <v>C99</v>
      </c>
      <c r="C100" s="257" t="s">
        <v>1238</v>
      </c>
      <c r="D100" s="270" t="s">
        <v>398</v>
      </c>
      <c r="E100" s="270" t="s">
        <v>410</v>
      </c>
      <c r="F100" s="270" t="s">
        <v>1406</v>
      </c>
      <c r="G100" s="270" t="s">
        <v>845</v>
      </c>
      <c r="H100" s="270" t="s">
        <v>846</v>
      </c>
      <c r="I100" s="270" t="s">
        <v>847</v>
      </c>
      <c r="J100" s="270"/>
      <c r="K100" s="262" t="e">
        <f>_xlfn.COUNTIFS('ｴﾝﾄﾘｰ男子'!$F$2:$F$101,$B100,'ｴﾝﾄﾘｰ男子'!$B$2:$B$101,"A")</f>
        <v>#NAME?</v>
      </c>
      <c r="L100" s="262" t="e">
        <f>_xlfn.COUNTIFS('ｴﾝﾄﾘｰ男子'!$F$2:$F$101,$B100,'ｴﾝﾄﾘｰ男子'!$B$2:$B$101,"B")</f>
        <v>#NAME?</v>
      </c>
      <c r="M100" s="262" t="e">
        <f>_xlfn.COUNTIFS('ｴﾝﾄﾘｰ男子'!$F$2:$F$101,$B100,'ｴﾝﾄﾘｰ男子'!$B$2:$B$101,"C")</f>
        <v>#NAME?</v>
      </c>
      <c r="N100" s="262" t="e">
        <f t="shared" si="5"/>
        <v>#NAME?</v>
      </c>
      <c r="O100" s="262" t="e">
        <f>_xlfn.COUNTIFS('ｴﾝﾄﾘｰ女子'!$F$2:$F$101,$B100,'ｴﾝﾄﾘｰ女子'!$B$2:$B$101,"A")</f>
        <v>#NAME?</v>
      </c>
      <c r="P100" s="262" t="e">
        <f>_xlfn.COUNTIFS('ｴﾝﾄﾘｰ女子'!$F$2:$F$101,$B100,'ｴﾝﾄﾘｰ女子'!$B$2:$B$101,"B")</f>
        <v>#NAME?</v>
      </c>
      <c r="Q100" s="262" t="e">
        <f>_xlfn.COUNTIFS('ｴﾝﾄﾘｰ女子'!$F$2:$F$101,$B100,'ｴﾝﾄﾘｰ女子'!$B$2:$B$101,"C")</f>
        <v>#NAME?</v>
      </c>
      <c r="R100" s="262" t="e">
        <f t="shared" si="6"/>
        <v>#NAME?</v>
      </c>
      <c r="S100" s="262" t="e">
        <f t="shared" si="7"/>
        <v>#NAME?</v>
      </c>
    </row>
    <row r="101" spans="1:19" ht="18.75">
      <c r="A101" s="255" t="s">
        <v>830</v>
      </c>
      <c r="B101" s="260" t="str">
        <f t="shared" si="8"/>
        <v>D01</v>
      </c>
      <c r="C101" s="257" t="s">
        <v>1239</v>
      </c>
      <c r="D101" s="270" t="s">
        <v>1148</v>
      </c>
      <c r="E101" s="270" t="s">
        <v>412</v>
      </c>
      <c r="F101" s="270" t="s">
        <v>1407</v>
      </c>
      <c r="G101" s="270" t="s">
        <v>848</v>
      </c>
      <c r="H101" s="270" t="s">
        <v>849</v>
      </c>
      <c r="I101" s="270" t="s">
        <v>850</v>
      </c>
      <c r="J101" s="270"/>
      <c r="K101" s="262" t="e">
        <f>_xlfn.COUNTIFS('ｴﾝﾄﾘｰ男子'!$F$2:$F$101,$B101,'ｴﾝﾄﾘｰ男子'!$B$2:$B$101,"A")</f>
        <v>#NAME?</v>
      </c>
      <c r="L101" s="262" t="e">
        <f>_xlfn.COUNTIFS('ｴﾝﾄﾘｰ男子'!$F$2:$F$101,$B101,'ｴﾝﾄﾘｰ男子'!$B$2:$B$101,"B")</f>
        <v>#NAME?</v>
      </c>
      <c r="M101" s="262" t="e">
        <f>_xlfn.COUNTIFS('ｴﾝﾄﾘｰ男子'!$F$2:$F$101,$B101,'ｴﾝﾄﾘｰ男子'!$B$2:$B$101,"C")</f>
        <v>#NAME?</v>
      </c>
      <c r="N101" s="262" t="e">
        <f t="shared" si="5"/>
        <v>#NAME?</v>
      </c>
      <c r="O101" s="262" t="e">
        <f>_xlfn.COUNTIFS('ｴﾝﾄﾘｰ女子'!$F$2:$F$101,$B101,'ｴﾝﾄﾘｰ女子'!$B$2:$B$101,"A")</f>
        <v>#NAME?</v>
      </c>
      <c r="P101" s="262" t="e">
        <f>_xlfn.COUNTIFS('ｴﾝﾄﾘｰ女子'!$F$2:$F$101,$B101,'ｴﾝﾄﾘｰ女子'!$B$2:$B$101,"B")</f>
        <v>#NAME?</v>
      </c>
      <c r="Q101" s="262" t="e">
        <f>_xlfn.COUNTIFS('ｴﾝﾄﾘｰ女子'!$F$2:$F$101,$B101,'ｴﾝﾄﾘｰ女子'!$B$2:$B$101,"C")</f>
        <v>#NAME?</v>
      </c>
      <c r="R101" s="262" t="e">
        <f t="shared" si="6"/>
        <v>#NAME?</v>
      </c>
      <c r="S101" s="262" t="e">
        <f t="shared" si="7"/>
        <v>#NAME?</v>
      </c>
    </row>
    <row r="102" spans="1:19" ht="18.75">
      <c r="A102" s="255" t="s">
        <v>830</v>
      </c>
      <c r="B102" s="260" t="str">
        <f t="shared" si="8"/>
        <v>D02</v>
      </c>
      <c r="C102" s="257" t="s">
        <v>1240</v>
      </c>
      <c r="D102" s="270" t="s">
        <v>1138</v>
      </c>
      <c r="E102" s="270" t="s">
        <v>414</v>
      </c>
      <c r="F102" s="270" t="s">
        <v>1408</v>
      </c>
      <c r="G102" s="270" t="s">
        <v>851</v>
      </c>
      <c r="H102" s="270" t="s">
        <v>852</v>
      </c>
      <c r="I102" s="270" t="s">
        <v>853</v>
      </c>
      <c r="J102" s="270"/>
      <c r="K102" s="262" t="e">
        <f>_xlfn.COUNTIFS('ｴﾝﾄﾘｰ男子'!$F$2:$F$101,$B102,'ｴﾝﾄﾘｰ男子'!$B$2:$B$101,"A")</f>
        <v>#NAME?</v>
      </c>
      <c r="L102" s="262" t="e">
        <f>_xlfn.COUNTIFS('ｴﾝﾄﾘｰ男子'!$F$2:$F$101,$B102,'ｴﾝﾄﾘｰ男子'!$B$2:$B$101,"B")</f>
        <v>#NAME?</v>
      </c>
      <c r="M102" s="262" t="e">
        <f>_xlfn.COUNTIFS('ｴﾝﾄﾘｰ男子'!$F$2:$F$101,$B102,'ｴﾝﾄﾘｰ男子'!$B$2:$B$101,"C")</f>
        <v>#NAME?</v>
      </c>
      <c r="N102" s="262" t="e">
        <f t="shared" si="5"/>
        <v>#NAME?</v>
      </c>
      <c r="O102" s="262" t="e">
        <f>_xlfn.COUNTIFS('ｴﾝﾄﾘｰ女子'!$F$2:$F$101,$B102,'ｴﾝﾄﾘｰ女子'!$B$2:$B$101,"A")</f>
        <v>#NAME?</v>
      </c>
      <c r="P102" s="262" t="e">
        <f>_xlfn.COUNTIFS('ｴﾝﾄﾘｰ女子'!$F$2:$F$101,$B102,'ｴﾝﾄﾘｰ女子'!$B$2:$B$101,"B")</f>
        <v>#NAME?</v>
      </c>
      <c r="Q102" s="262" t="e">
        <f>_xlfn.COUNTIFS('ｴﾝﾄﾘｰ女子'!$F$2:$F$101,$B102,'ｴﾝﾄﾘｰ女子'!$B$2:$B$101,"C")</f>
        <v>#NAME?</v>
      </c>
      <c r="R102" s="262" t="e">
        <f t="shared" si="6"/>
        <v>#NAME?</v>
      </c>
      <c r="S102" s="262" t="e">
        <f t="shared" si="7"/>
        <v>#NAME?</v>
      </c>
    </row>
    <row r="103" spans="1:19" ht="18.75">
      <c r="A103" s="255" t="s">
        <v>830</v>
      </c>
      <c r="B103" s="260" t="str">
        <f t="shared" si="8"/>
        <v>D03</v>
      </c>
      <c r="C103" s="257" t="s">
        <v>1241</v>
      </c>
      <c r="D103" s="270" t="s">
        <v>1139</v>
      </c>
      <c r="E103" s="270" t="s">
        <v>416</v>
      </c>
      <c r="F103" s="270" t="s">
        <v>1409</v>
      </c>
      <c r="G103" s="270" t="s">
        <v>854</v>
      </c>
      <c r="H103" s="270" t="s">
        <v>855</v>
      </c>
      <c r="I103" s="270" t="s">
        <v>856</v>
      </c>
      <c r="J103" s="270"/>
      <c r="K103" s="262" t="e">
        <f>_xlfn.COUNTIFS('ｴﾝﾄﾘｰ男子'!$F$2:$F$101,$B103,'ｴﾝﾄﾘｰ男子'!$B$2:$B$101,"A")</f>
        <v>#NAME?</v>
      </c>
      <c r="L103" s="262" t="e">
        <f>_xlfn.COUNTIFS('ｴﾝﾄﾘｰ男子'!$F$2:$F$101,$B103,'ｴﾝﾄﾘｰ男子'!$B$2:$B$101,"B")</f>
        <v>#NAME?</v>
      </c>
      <c r="M103" s="262" t="e">
        <f>_xlfn.COUNTIFS('ｴﾝﾄﾘｰ男子'!$F$2:$F$101,$B103,'ｴﾝﾄﾘｰ男子'!$B$2:$B$101,"C")</f>
        <v>#NAME?</v>
      </c>
      <c r="N103" s="262" t="e">
        <f t="shared" si="5"/>
        <v>#NAME?</v>
      </c>
      <c r="O103" s="262" t="e">
        <f>_xlfn.COUNTIFS('ｴﾝﾄﾘｰ女子'!$F$2:$F$101,$B103,'ｴﾝﾄﾘｰ女子'!$B$2:$B$101,"A")</f>
        <v>#NAME?</v>
      </c>
      <c r="P103" s="262" t="e">
        <f>_xlfn.COUNTIFS('ｴﾝﾄﾘｰ女子'!$F$2:$F$101,$B103,'ｴﾝﾄﾘｰ女子'!$B$2:$B$101,"B")</f>
        <v>#NAME?</v>
      </c>
      <c r="Q103" s="262" t="e">
        <f>_xlfn.COUNTIFS('ｴﾝﾄﾘｰ女子'!$F$2:$F$101,$B103,'ｴﾝﾄﾘｰ女子'!$B$2:$B$101,"C")</f>
        <v>#NAME?</v>
      </c>
      <c r="R103" s="262" t="e">
        <f t="shared" si="6"/>
        <v>#NAME?</v>
      </c>
      <c r="S103" s="262" t="e">
        <f t="shared" si="7"/>
        <v>#NAME?</v>
      </c>
    </row>
    <row r="104" spans="1:19" ht="18.75">
      <c r="A104" s="255" t="s">
        <v>830</v>
      </c>
      <c r="B104" s="260" t="str">
        <f t="shared" si="8"/>
        <v>D04</v>
      </c>
      <c r="C104" s="257" t="s">
        <v>1242</v>
      </c>
      <c r="D104" s="270" t="s">
        <v>1140</v>
      </c>
      <c r="E104" s="270" t="s">
        <v>418</v>
      </c>
      <c r="F104" s="270" t="s">
        <v>1410</v>
      </c>
      <c r="G104" s="270" t="s">
        <v>857</v>
      </c>
      <c r="H104" s="270" t="s">
        <v>858</v>
      </c>
      <c r="I104" s="270" t="s">
        <v>859</v>
      </c>
      <c r="J104" s="270"/>
      <c r="K104" s="262" t="e">
        <f>_xlfn.COUNTIFS('ｴﾝﾄﾘｰ男子'!$F$2:$F$101,$B104,'ｴﾝﾄﾘｰ男子'!$B$2:$B$101,"A")</f>
        <v>#NAME?</v>
      </c>
      <c r="L104" s="262" t="e">
        <f>_xlfn.COUNTIFS('ｴﾝﾄﾘｰ男子'!$F$2:$F$101,$B104,'ｴﾝﾄﾘｰ男子'!$B$2:$B$101,"B")</f>
        <v>#NAME?</v>
      </c>
      <c r="M104" s="262" t="e">
        <f>_xlfn.COUNTIFS('ｴﾝﾄﾘｰ男子'!$F$2:$F$101,$B104,'ｴﾝﾄﾘｰ男子'!$B$2:$B$101,"C")</f>
        <v>#NAME?</v>
      </c>
      <c r="N104" s="262" t="e">
        <f t="shared" si="5"/>
        <v>#NAME?</v>
      </c>
      <c r="O104" s="262" t="e">
        <f>_xlfn.COUNTIFS('ｴﾝﾄﾘｰ女子'!$F$2:$F$101,$B104,'ｴﾝﾄﾘｰ女子'!$B$2:$B$101,"A")</f>
        <v>#NAME?</v>
      </c>
      <c r="P104" s="262" t="e">
        <f>_xlfn.COUNTIFS('ｴﾝﾄﾘｰ女子'!$F$2:$F$101,$B104,'ｴﾝﾄﾘｰ女子'!$B$2:$B$101,"B")</f>
        <v>#NAME?</v>
      </c>
      <c r="Q104" s="262" t="e">
        <f>_xlfn.COUNTIFS('ｴﾝﾄﾘｰ女子'!$F$2:$F$101,$B104,'ｴﾝﾄﾘｰ女子'!$B$2:$B$101,"C")</f>
        <v>#NAME?</v>
      </c>
      <c r="R104" s="262" t="e">
        <f t="shared" si="6"/>
        <v>#NAME?</v>
      </c>
      <c r="S104" s="262" t="e">
        <f t="shared" si="7"/>
        <v>#NAME?</v>
      </c>
    </row>
    <row r="105" spans="1:19" ht="18.75">
      <c r="A105" s="255" t="s">
        <v>830</v>
      </c>
      <c r="B105" s="260" t="str">
        <f t="shared" si="8"/>
        <v>D05</v>
      </c>
      <c r="C105" s="257" t="s">
        <v>1243</v>
      </c>
      <c r="D105" s="270" t="s">
        <v>1141</v>
      </c>
      <c r="E105" s="270" t="s">
        <v>420</v>
      </c>
      <c r="F105" s="270" t="s">
        <v>1411</v>
      </c>
      <c r="G105" s="270" t="s">
        <v>860</v>
      </c>
      <c r="H105" s="270" t="s">
        <v>861</v>
      </c>
      <c r="I105" s="270" t="s">
        <v>862</v>
      </c>
      <c r="J105" s="270"/>
      <c r="K105" s="262" t="e">
        <f>_xlfn.COUNTIFS('ｴﾝﾄﾘｰ男子'!$F$2:$F$101,$B105,'ｴﾝﾄﾘｰ男子'!$B$2:$B$101,"A")</f>
        <v>#NAME?</v>
      </c>
      <c r="L105" s="262" t="e">
        <f>_xlfn.COUNTIFS('ｴﾝﾄﾘｰ男子'!$F$2:$F$101,$B105,'ｴﾝﾄﾘｰ男子'!$B$2:$B$101,"B")</f>
        <v>#NAME?</v>
      </c>
      <c r="M105" s="262" t="e">
        <f>_xlfn.COUNTIFS('ｴﾝﾄﾘｰ男子'!$F$2:$F$101,$B105,'ｴﾝﾄﾘｰ男子'!$B$2:$B$101,"C")</f>
        <v>#NAME?</v>
      </c>
      <c r="N105" s="262" t="e">
        <f t="shared" si="5"/>
        <v>#NAME?</v>
      </c>
      <c r="O105" s="262" t="e">
        <f>_xlfn.COUNTIFS('ｴﾝﾄﾘｰ女子'!$F$2:$F$101,$B105,'ｴﾝﾄﾘｰ女子'!$B$2:$B$101,"A")</f>
        <v>#NAME?</v>
      </c>
      <c r="P105" s="262" t="e">
        <f>_xlfn.COUNTIFS('ｴﾝﾄﾘｰ女子'!$F$2:$F$101,$B105,'ｴﾝﾄﾘｰ女子'!$B$2:$B$101,"B")</f>
        <v>#NAME?</v>
      </c>
      <c r="Q105" s="262" t="e">
        <f>_xlfn.COUNTIFS('ｴﾝﾄﾘｰ女子'!$F$2:$F$101,$B105,'ｴﾝﾄﾘｰ女子'!$B$2:$B$101,"C")</f>
        <v>#NAME?</v>
      </c>
      <c r="R105" s="262" t="e">
        <f t="shared" si="6"/>
        <v>#NAME?</v>
      </c>
      <c r="S105" s="262" t="e">
        <f t="shared" si="7"/>
        <v>#NAME?</v>
      </c>
    </row>
    <row r="106" spans="1:19" ht="18.75">
      <c r="A106" s="255" t="s">
        <v>863</v>
      </c>
      <c r="B106" s="260" t="str">
        <f t="shared" si="8"/>
        <v>D06</v>
      </c>
      <c r="C106" s="257" t="s">
        <v>1244</v>
      </c>
      <c r="D106" s="270" t="s">
        <v>1142</v>
      </c>
      <c r="E106" s="270" t="s">
        <v>422</v>
      </c>
      <c r="F106" s="270" t="s">
        <v>1412</v>
      </c>
      <c r="G106" s="270" t="s">
        <v>864</v>
      </c>
      <c r="H106" s="270" t="s">
        <v>865</v>
      </c>
      <c r="I106" s="270" t="s">
        <v>866</v>
      </c>
      <c r="J106" s="270"/>
      <c r="K106" s="262" t="e">
        <f>_xlfn.COUNTIFS('ｴﾝﾄﾘｰ男子'!$F$2:$F$101,$B106,'ｴﾝﾄﾘｰ男子'!$B$2:$B$101,"A")</f>
        <v>#NAME?</v>
      </c>
      <c r="L106" s="262" t="e">
        <f>_xlfn.COUNTIFS('ｴﾝﾄﾘｰ男子'!$F$2:$F$101,$B106,'ｴﾝﾄﾘｰ男子'!$B$2:$B$101,"B")</f>
        <v>#NAME?</v>
      </c>
      <c r="M106" s="262" t="e">
        <f>_xlfn.COUNTIFS('ｴﾝﾄﾘｰ男子'!$F$2:$F$101,$B106,'ｴﾝﾄﾘｰ男子'!$B$2:$B$101,"C")</f>
        <v>#NAME?</v>
      </c>
      <c r="N106" s="262" t="e">
        <f t="shared" si="5"/>
        <v>#NAME?</v>
      </c>
      <c r="O106" s="262" t="e">
        <f>_xlfn.COUNTIFS('ｴﾝﾄﾘｰ女子'!$F$2:$F$101,$B106,'ｴﾝﾄﾘｰ女子'!$B$2:$B$101,"A")</f>
        <v>#NAME?</v>
      </c>
      <c r="P106" s="262" t="e">
        <f>_xlfn.COUNTIFS('ｴﾝﾄﾘｰ女子'!$F$2:$F$101,$B106,'ｴﾝﾄﾘｰ女子'!$B$2:$B$101,"B")</f>
        <v>#NAME?</v>
      </c>
      <c r="Q106" s="262" t="e">
        <f>_xlfn.COUNTIFS('ｴﾝﾄﾘｰ女子'!$F$2:$F$101,$B106,'ｴﾝﾄﾘｰ女子'!$B$2:$B$101,"C")</f>
        <v>#NAME?</v>
      </c>
      <c r="R106" s="262" t="e">
        <f t="shared" si="6"/>
        <v>#NAME?</v>
      </c>
      <c r="S106" s="262" t="e">
        <f t="shared" si="7"/>
        <v>#NAME?</v>
      </c>
    </row>
    <row r="107" spans="1:19" ht="18.75">
      <c r="A107" s="255" t="s">
        <v>863</v>
      </c>
      <c r="B107" s="260" t="str">
        <f t="shared" si="8"/>
        <v>D07</v>
      </c>
      <c r="C107" s="257" t="s">
        <v>1245</v>
      </c>
      <c r="D107" s="270" t="s">
        <v>1143</v>
      </c>
      <c r="E107" s="270" t="s">
        <v>424</v>
      </c>
      <c r="F107" s="270" t="s">
        <v>1413</v>
      </c>
      <c r="G107" s="270" t="s">
        <v>867</v>
      </c>
      <c r="H107" s="270" t="s">
        <v>868</v>
      </c>
      <c r="I107" s="270" t="s">
        <v>869</v>
      </c>
      <c r="J107" s="270"/>
      <c r="K107" s="262" t="e">
        <f>_xlfn.COUNTIFS('ｴﾝﾄﾘｰ男子'!$F$2:$F$101,$B107,'ｴﾝﾄﾘｰ男子'!$B$2:$B$101,"A")</f>
        <v>#NAME?</v>
      </c>
      <c r="L107" s="262" t="e">
        <f>_xlfn.COUNTIFS('ｴﾝﾄﾘｰ男子'!$F$2:$F$101,$B107,'ｴﾝﾄﾘｰ男子'!$B$2:$B$101,"B")</f>
        <v>#NAME?</v>
      </c>
      <c r="M107" s="262" t="e">
        <f>_xlfn.COUNTIFS('ｴﾝﾄﾘｰ男子'!$F$2:$F$101,$B107,'ｴﾝﾄﾘｰ男子'!$B$2:$B$101,"C")</f>
        <v>#NAME?</v>
      </c>
      <c r="N107" s="262" t="e">
        <f t="shared" si="5"/>
        <v>#NAME?</v>
      </c>
      <c r="O107" s="262" t="e">
        <f>_xlfn.COUNTIFS('ｴﾝﾄﾘｰ女子'!$F$2:$F$101,$B107,'ｴﾝﾄﾘｰ女子'!$B$2:$B$101,"A")</f>
        <v>#NAME?</v>
      </c>
      <c r="P107" s="262" t="e">
        <f>_xlfn.COUNTIFS('ｴﾝﾄﾘｰ女子'!$F$2:$F$101,$B107,'ｴﾝﾄﾘｰ女子'!$B$2:$B$101,"B")</f>
        <v>#NAME?</v>
      </c>
      <c r="Q107" s="262" t="e">
        <f>_xlfn.COUNTIFS('ｴﾝﾄﾘｰ女子'!$F$2:$F$101,$B107,'ｴﾝﾄﾘｰ女子'!$B$2:$B$101,"C")</f>
        <v>#NAME?</v>
      </c>
      <c r="R107" s="262" t="e">
        <f t="shared" si="6"/>
        <v>#NAME?</v>
      </c>
      <c r="S107" s="262" t="e">
        <f t="shared" si="7"/>
        <v>#NAME?</v>
      </c>
    </row>
    <row r="108" spans="1:19" ht="18.75">
      <c r="A108" s="255" t="s">
        <v>863</v>
      </c>
      <c r="B108" s="260" t="str">
        <f t="shared" si="8"/>
        <v>D08</v>
      </c>
      <c r="C108" s="257" t="s">
        <v>1246</v>
      </c>
      <c r="D108" s="270" t="s">
        <v>1144</v>
      </c>
      <c r="E108" s="270" t="s">
        <v>426</v>
      </c>
      <c r="F108" s="270" t="s">
        <v>1414</v>
      </c>
      <c r="G108" s="270" t="s">
        <v>870</v>
      </c>
      <c r="H108" s="270" t="s">
        <v>871</v>
      </c>
      <c r="I108" s="270" t="s">
        <v>872</v>
      </c>
      <c r="J108" s="270"/>
      <c r="K108" s="262" t="e">
        <f>_xlfn.COUNTIFS('ｴﾝﾄﾘｰ男子'!$F$2:$F$101,$B108,'ｴﾝﾄﾘｰ男子'!$B$2:$B$101,"A")</f>
        <v>#NAME?</v>
      </c>
      <c r="L108" s="262" t="e">
        <f>_xlfn.COUNTIFS('ｴﾝﾄﾘｰ男子'!$F$2:$F$101,$B108,'ｴﾝﾄﾘｰ男子'!$B$2:$B$101,"B")</f>
        <v>#NAME?</v>
      </c>
      <c r="M108" s="262" t="e">
        <f>_xlfn.COUNTIFS('ｴﾝﾄﾘｰ男子'!$F$2:$F$101,$B108,'ｴﾝﾄﾘｰ男子'!$B$2:$B$101,"C")</f>
        <v>#NAME?</v>
      </c>
      <c r="N108" s="262" t="e">
        <f t="shared" si="5"/>
        <v>#NAME?</v>
      </c>
      <c r="O108" s="262" t="e">
        <f>_xlfn.COUNTIFS('ｴﾝﾄﾘｰ女子'!$F$2:$F$101,$B108,'ｴﾝﾄﾘｰ女子'!$B$2:$B$101,"A")</f>
        <v>#NAME?</v>
      </c>
      <c r="P108" s="262" t="e">
        <f>_xlfn.COUNTIFS('ｴﾝﾄﾘｰ女子'!$F$2:$F$101,$B108,'ｴﾝﾄﾘｰ女子'!$B$2:$B$101,"B")</f>
        <v>#NAME?</v>
      </c>
      <c r="Q108" s="262" t="e">
        <f>_xlfn.COUNTIFS('ｴﾝﾄﾘｰ女子'!$F$2:$F$101,$B108,'ｴﾝﾄﾘｰ女子'!$B$2:$B$101,"C")</f>
        <v>#NAME?</v>
      </c>
      <c r="R108" s="262" t="e">
        <f t="shared" si="6"/>
        <v>#NAME?</v>
      </c>
      <c r="S108" s="262" t="e">
        <f t="shared" si="7"/>
        <v>#NAME?</v>
      </c>
    </row>
    <row r="109" spans="1:19" ht="18.75">
      <c r="A109" s="255" t="s">
        <v>863</v>
      </c>
      <c r="B109" s="260" t="str">
        <f t="shared" si="8"/>
        <v>D09</v>
      </c>
      <c r="C109" s="257" t="s">
        <v>1247</v>
      </c>
      <c r="D109" s="270" t="s">
        <v>1145</v>
      </c>
      <c r="E109" s="270" t="s">
        <v>428</v>
      </c>
      <c r="F109" s="270" t="s">
        <v>1415</v>
      </c>
      <c r="G109" s="270" t="s">
        <v>873</v>
      </c>
      <c r="H109" s="270" t="s">
        <v>874</v>
      </c>
      <c r="I109" s="270" t="s">
        <v>875</v>
      </c>
      <c r="J109" s="270"/>
      <c r="K109" s="262" t="e">
        <f>_xlfn.COUNTIFS('ｴﾝﾄﾘｰ男子'!$F$2:$F$101,$B109,'ｴﾝﾄﾘｰ男子'!$B$2:$B$101,"A")</f>
        <v>#NAME?</v>
      </c>
      <c r="L109" s="262" t="e">
        <f>_xlfn.COUNTIFS('ｴﾝﾄﾘｰ男子'!$F$2:$F$101,$B109,'ｴﾝﾄﾘｰ男子'!$B$2:$B$101,"B")</f>
        <v>#NAME?</v>
      </c>
      <c r="M109" s="262" t="e">
        <f>_xlfn.COUNTIFS('ｴﾝﾄﾘｰ男子'!$F$2:$F$101,$B109,'ｴﾝﾄﾘｰ男子'!$B$2:$B$101,"C")</f>
        <v>#NAME?</v>
      </c>
      <c r="N109" s="262" t="e">
        <f t="shared" si="5"/>
        <v>#NAME?</v>
      </c>
      <c r="O109" s="262" t="e">
        <f>_xlfn.COUNTIFS('ｴﾝﾄﾘｰ女子'!$F$2:$F$101,$B109,'ｴﾝﾄﾘｰ女子'!$B$2:$B$101,"A")</f>
        <v>#NAME?</v>
      </c>
      <c r="P109" s="262" t="e">
        <f>_xlfn.COUNTIFS('ｴﾝﾄﾘｰ女子'!$F$2:$F$101,$B109,'ｴﾝﾄﾘｰ女子'!$B$2:$B$101,"B")</f>
        <v>#NAME?</v>
      </c>
      <c r="Q109" s="262" t="e">
        <f>_xlfn.COUNTIFS('ｴﾝﾄﾘｰ女子'!$F$2:$F$101,$B109,'ｴﾝﾄﾘｰ女子'!$B$2:$B$101,"C")</f>
        <v>#NAME?</v>
      </c>
      <c r="R109" s="262" t="e">
        <f t="shared" si="6"/>
        <v>#NAME?</v>
      </c>
      <c r="S109" s="262" t="e">
        <f t="shared" si="7"/>
        <v>#NAME?</v>
      </c>
    </row>
    <row r="110" spans="1:19" ht="18.75">
      <c r="A110" s="255" t="s">
        <v>863</v>
      </c>
      <c r="B110" s="260" t="str">
        <f t="shared" si="8"/>
        <v>D10</v>
      </c>
      <c r="C110" s="257" t="s">
        <v>1248</v>
      </c>
      <c r="D110" s="270" t="s">
        <v>1146</v>
      </c>
      <c r="E110" s="270" t="s">
        <v>430</v>
      </c>
      <c r="F110" s="270" t="s">
        <v>1416</v>
      </c>
      <c r="G110" s="270" t="s">
        <v>876</v>
      </c>
      <c r="H110" s="270" t="s">
        <v>877</v>
      </c>
      <c r="I110" s="270" t="s">
        <v>878</v>
      </c>
      <c r="J110" s="270"/>
      <c r="K110" s="262" t="e">
        <f>_xlfn.COUNTIFS('ｴﾝﾄﾘｰ男子'!$F$2:$F$101,$B110,'ｴﾝﾄﾘｰ男子'!$B$2:$B$101,"A")</f>
        <v>#NAME?</v>
      </c>
      <c r="L110" s="262" t="e">
        <f>_xlfn.COUNTIFS('ｴﾝﾄﾘｰ男子'!$F$2:$F$101,$B110,'ｴﾝﾄﾘｰ男子'!$B$2:$B$101,"B")</f>
        <v>#NAME?</v>
      </c>
      <c r="M110" s="262" t="e">
        <f>_xlfn.COUNTIFS('ｴﾝﾄﾘｰ男子'!$F$2:$F$101,$B110,'ｴﾝﾄﾘｰ男子'!$B$2:$B$101,"C")</f>
        <v>#NAME?</v>
      </c>
      <c r="N110" s="262" t="e">
        <f t="shared" si="5"/>
        <v>#NAME?</v>
      </c>
      <c r="O110" s="262" t="e">
        <f>_xlfn.COUNTIFS('ｴﾝﾄﾘｰ女子'!$F$2:$F$101,$B110,'ｴﾝﾄﾘｰ女子'!$B$2:$B$101,"A")</f>
        <v>#NAME?</v>
      </c>
      <c r="P110" s="262" t="e">
        <f>_xlfn.COUNTIFS('ｴﾝﾄﾘｰ女子'!$F$2:$F$101,$B110,'ｴﾝﾄﾘｰ女子'!$B$2:$B$101,"B")</f>
        <v>#NAME?</v>
      </c>
      <c r="Q110" s="262" t="e">
        <f>_xlfn.COUNTIFS('ｴﾝﾄﾘｰ女子'!$F$2:$F$101,$B110,'ｴﾝﾄﾘｰ女子'!$B$2:$B$101,"C")</f>
        <v>#NAME?</v>
      </c>
      <c r="R110" s="262" t="e">
        <f t="shared" si="6"/>
        <v>#NAME?</v>
      </c>
      <c r="S110" s="262" t="e">
        <f t="shared" si="7"/>
        <v>#NAME?</v>
      </c>
    </row>
    <row r="111" spans="1:19" ht="18.75">
      <c r="A111" s="255" t="s">
        <v>863</v>
      </c>
      <c r="B111" s="260" t="str">
        <f t="shared" si="8"/>
        <v>D11</v>
      </c>
      <c r="C111" s="257" t="s">
        <v>1249</v>
      </c>
      <c r="D111" s="270" t="s">
        <v>1147</v>
      </c>
      <c r="E111" s="270" t="s">
        <v>432</v>
      </c>
      <c r="F111" s="270" t="s">
        <v>1417</v>
      </c>
      <c r="G111" s="270" t="s">
        <v>879</v>
      </c>
      <c r="H111" s="270" t="s">
        <v>880</v>
      </c>
      <c r="I111" s="270" t="s">
        <v>881</v>
      </c>
      <c r="J111" s="270"/>
      <c r="K111" s="262" t="e">
        <f>_xlfn.COUNTIFS('ｴﾝﾄﾘｰ男子'!$F$2:$F$101,$B111,'ｴﾝﾄﾘｰ男子'!$B$2:$B$101,"A")</f>
        <v>#NAME?</v>
      </c>
      <c r="L111" s="262" t="e">
        <f>_xlfn.COUNTIFS('ｴﾝﾄﾘｰ男子'!$F$2:$F$101,$B111,'ｴﾝﾄﾘｰ男子'!$B$2:$B$101,"B")</f>
        <v>#NAME?</v>
      </c>
      <c r="M111" s="262" t="e">
        <f>_xlfn.COUNTIFS('ｴﾝﾄﾘｰ男子'!$F$2:$F$101,$B111,'ｴﾝﾄﾘｰ男子'!$B$2:$B$101,"C")</f>
        <v>#NAME?</v>
      </c>
      <c r="N111" s="262" t="e">
        <f t="shared" si="5"/>
        <v>#NAME?</v>
      </c>
      <c r="O111" s="262" t="e">
        <f>_xlfn.COUNTIFS('ｴﾝﾄﾘｰ女子'!$F$2:$F$101,$B111,'ｴﾝﾄﾘｰ女子'!$B$2:$B$101,"A")</f>
        <v>#NAME?</v>
      </c>
      <c r="P111" s="262" t="e">
        <f>_xlfn.COUNTIFS('ｴﾝﾄﾘｰ女子'!$F$2:$F$101,$B111,'ｴﾝﾄﾘｰ女子'!$B$2:$B$101,"B")</f>
        <v>#NAME?</v>
      </c>
      <c r="Q111" s="262" t="e">
        <f>_xlfn.COUNTIFS('ｴﾝﾄﾘｰ女子'!$F$2:$F$101,$B111,'ｴﾝﾄﾘｰ女子'!$B$2:$B$101,"C")</f>
        <v>#NAME?</v>
      </c>
      <c r="R111" s="262" t="e">
        <f t="shared" si="6"/>
        <v>#NAME?</v>
      </c>
      <c r="S111" s="262" t="e">
        <f t="shared" si="7"/>
        <v>#NAME?</v>
      </c>
    </row>
    <row r="112" spans="1:19" ht="18.75">
      <c r="A112" s="255" t="s">
        <v>863</v>
      </c>
      <c r="B112" s="260" t="str">
        <f t="shared" si="8"/>
        <v>D12</v>
      </c>
      <c r="C112" s="257" t="s">
        <v>1250</v>
      </c>
      <c r="D112" s="270" t="s">
        <v>401</v>
      </c>
      <c r="E112" s="270" t="s">
        <v>434</v>
      </c>
      <c r="F112" s="270" t="s">
        <v>1418</v>
      </c>
      <c r="G112" s="270" t="s">
        <v>882</v>
      </c>
      <c r="H112" s="270" t="s">
        <v>883</v>
      </c>
      <c r="I112" s="270" t="s">
        <v>884</v>
      </c>
      <c r="J112" s="270"/>
      <c r="K112" s="262" t="e">
        <f>_xlfn.COUNTIFS('ｴﾝﾄﾘｰ男子'!$F$2:$F$101,$B112,'ｴﾝﾄﾘｰ男子'!$B$2:$B$101,"A")</f>
        <v>#NAME?</v>
      </c>
      <c r="L112" s="262" t="e">
        <f>_xlfn.COUNTIFS('ｴﾝﾄﾘｰ男子'!$F$2:$F$101,$B112,'ｴﾝﾄﾘｰ男子'!$B$2:$B$101,"B")</f>
        <v>#NAME?</v>
      </c>
      <c r="M112" s="262" t="e">
        <f>_xlfn.COUNTIFS('ｴﾝﾄﾘｰ男子'!$F$2:$F$101,$B112,'ｴﾝﾄﾘｰ男子'!$B$2:$B$101,"C")</f>
        <v>#NAME?</v>
      </c>
      <c r="N112" s="262" t="e">
        <f t="shared" si="5"/>
        <v>#NAME?</v>
      </c>
      <c r="O112" s="262" t="e">
        <f>_xlfn.COUNTIFS('ｴﾝﾄﾘｰ女子'!$F$2:$F$101,$B112,'ｴﾝﾄﾘｰ女子'!$B$2:$B$101,"A")</f>
        <v>#NAME?</v>
      </c>
      <c r="P112" s="262" t="e">
        <f>_xlfn.COUNTIFS('ｴﾝﾄﾘｰ女子'!$F$2:$F$101,$B112,'ｴﾝﾄﾘｰ女子'!$B$2:$B$101,"B")</f>
        <v>#NAME?</v>
      </c>
      <c r="Q112" s="262" t="e">
        <f>_xlfn.COUNTIFS('ｴﾝﾄﾘｰ女子'!$F$2:$F$101,$B112,'ｴﾝﾄﾘｰ女子'!$B$2:$B$101,"C")</f>
        <v>#NAME?</v>
      </c>
      <c r="R112" s="262" t="e">
        <f t="shared" si="6"/>
        <v>#NAME?</v>
      </c>
      <c r="S112" s="262" t="e">
        <f t="shared" si="7"/>
        <v>#NAME?</v>
      </c>
    </row>
    <row r="113" spans="1:19" ht="18.75">
      <c r="A113" s="255" t="s">
        <v>863</v>
      </c>
      <c r="B113" s="260" t="str">
        <f t="shared" si="8"/>
        <v>D13</v>
      </c>
      <c r="C113" s="257" t="s">
        <v>1251</v>
      </c>
      <c r="D113" s="270" t="s">
        <v>403</v>
      </c>
      <c r="E113" s="270" t="s">
        <v>436</v>
      </c>
      <c r="F113" s="270" t="s">
        <v>1419</v>
      </c>
      <c r="G113" s="270" t="s">
        <v>885</v>
      </c>
      <c r="H113" s="270" t="s">
        <v>886</v>
      </c>
      <c r="I113" s="270" t="s">
        <v>887</v>
      </c>
      <c r="J113" s="270"/>
      <c r="K113" s="262" t="e">
        <f>_xlfn.COUNTIFS('ｴﾝﾄﾘｰ男子'!$F$2:$F$101,$B113,'ｴﾝﾄﾘｰ男子'!$B$2:$B$101,"A")</f>
        <v>#NAME?</v>
      </c>
      <c r="L113" s="262" t="e">
        <f>_xlfn.COUNTIFS('ｴﾝﾄﾘｰ男子'!$F$2:$F$101,$B113,'ｴﾝﾄﾘｰ男子'!$B$2:$B$101,"B")</f>
        <v>#NAME?</v>
      </c>
      <c r="M113" s="262" t="e">
        <f>_xlfn.COUNTIFS('ｴﾝﾄﾘｰ男子'!$F$2:$F$101,$B113,'ｴﾝﾄﾘｰ男子'!$B$2:$B$101,"C")</f>
        <v>#NAME?</v>
      </c>
      <c r="N113" s="262" t="e">
        <f t="shared" si="5"/>
        <v>#NAME?</v>
      </c>
      <c r="O113" s="262" t="e">
        <f>_xlfn.COUNTIFS('ｴﾝﾄﾘｰ女子'!$F$2:$F$101,$B113,'ｴﾝﾄﾘｰ女子'!$B$2:$B$101,"A")</f>
        <v>#NAME?</v>
      </c>
      <c r="P113" s="262" t="e">
        <f>_xlfn.COUNTIFS('ｴﾝﾄﾘｰ女子'!$F$2:$F$101,$B113,'ｴﾝﾄﾘｰ女子'!$B$2:$B$101,"B")</f>
        <v>#NAME?</v>
      </c>
      <c r="Q113" s="262" t="e">
        <f>_xlfn.COUNTIFS('ｴﾝﾄﾘｰ女子'!$F$2:$F$101,$B113,'ｴﾝﾄﾘｰ女子'!$B$2:$B$101,"C")</f>
        <v>#NAME?</v>
      </c>
      <c r="R113" s="262" t="e">
        <f t="shared" si="6"/>
        <v>#NAME?</v>
      </c>
      <c r="S113" s="262" t="e">
        <f t="shared" si="7"/>
        <v>#NAME?</v>
      </c>
    </row>
    <row r="114" spans="1:19" ht="18.75">
      <c r="A114" s="255" t="s">
        <v>863</v>
      </c>
      <c r="B114" s="260" t="str">
        <f t="shared" si="8"/>
        <v>D14</v>
      </c>
      <c r="C114" s="257" t="s">
        <v>1252</v>
      </c>
      <c r="D114" s="270" t="s">
        <v>405</v>
      </c>
      <c r="E114" s="270" t="s">
        <v>438</v>
      </c>
      <c r="F114" s="270" t="s">
        <v>1420</v>
      </c>
      <c r="G114" s="270" t="s">
        <v>888</v>
      </c>
      <c r="H114" s="270" t="s">
        <v>889</v>
      </c>
      <c r="I114" s="270" t="s">
        <v>890</v>
      </c>
      <c r="J114" s="270"/>
      <c r="K114" s="262" t="e">
        <f>_xlfn.COUNTIFS('ｴﾝﾄﾘｰ男子'!$F$2:$F$101,$B114,'ｴﾝﾄﾘｰ男子'!$B$2:$B$101,"A")</f>
        <v>#NAME?</v>
      </c>
      <c r="L114" s="262" t="e">
        <f>_xlfn.COUNTIFS('ｴﾝﾄﾘｰ男子'!$F$2:$F$101,$B114,'ｴﾝﾄﾘｰ男子'!$B$2:$B$101,"B")</f>
        <v>#NAME?</v>
      </c>
      <c r="M114" s="262" t="e">
        <f>_xlfn.COUNTIFS('ｴﾝﾄﾘｰ男子'!$F$2:$F$101,$B114,'ｴﾝﾄﾘｰ男子'!$B$2:$B$101,"C")</f>
        <v>#NAME?</v>
      </c>
      <c r="N114" s="262" t="e">
        <f t="shared" si="5"/>
        <v>#NAME?</v>
      </c>
      <c r="O114" s="262" t="e">
        <f>_xlfn.COUNTIFS('ｴﾝﾄﾘｰ女子'!$F$2:$F$101,$B114,'ｴﾝﾄﾘｰ女子'!$B$2:$B$101,"A")</f>
        <v>#NAME?</v>
      </c>
      <c r="P114" s="262" t="e">
        <f>_xlfn.COUNTIFS('ｴﾝﾄﾘｰ女子'!$F$2:$F$101,$B114,'ｴﾝﾄﾘｰ女子'!$B$2:$B$101,"B")</f>
        <v>#NAME?</v>
      </c>
      <c r="Q114" s="262" t="e">
        <f>_xlfn.COUNTIFS('ｴﾝﾄﾘｰ女子'!$F$2:$F$101,$B114,'ｴﾝﾄﾘｰ女子'!$B$2:$B$101,"C")</f>
        <v>#NAME?</v>
      </c>
      <c r="R114" s="262" t="e">
        <f t="shared" si="6"/>
        <v>#NAME?</v>
      </c>
      <c r="S114" s="262" t="e">
        <f t="shared" si="7"/>
        <v>#NAME?</v>
      </c>
    </row>
    <row r="115" spans="1:19" ht="18.75">
      <c r="A115" s="255" t="s">
        <v>863</v>
      </c>
      <c r="B115" s="260" t="str">
        <f t="shared" si="8"/>
        <v>D15</v>
      </c>
      <c r="C115" s="257" t="s">
        <v>1253</v>
      </c>
      <c r="D115" s="270" t="s">
        <v>407</v>
      </c>
      <c r="E115" s="270" t="s">
        <v>440</v>
      </c>
      <c r="F115" s="270" t="s">
        <v>1421</v>
      </c>
      <c r="G115" s="270" t="s">
        <v>891</v>
      </c>
      <c r="H115" s="270" t="s">
        <v>892</v>
      </c>
      <c r="I115" s="270" t="s">
        <v>893</v>
      </c>
      <c r="J115" s="270"/>
      <c r="K115" s="262" t="e">
        <f>_xlfn.COUNTIFS('ｴﾝﾄﾘｰ男子'!$F$2:$F$101,$B115,'ｴﾝﾄﾘｰ男子'!$B$2:$B$101,"A")</f>
        <v>#NAME?</v>
      </c>
      <c r="L115" s="262" t="e">
        <f>_xlfn.COUNTIFS('ｴﾝﾄﾘｰ男子'!$F$2:$F$101,$B115,'ｴﾝﾄﾘｰ男子'!$B$2:$B$101,"B")</f>
        <v>#NAME?</v>
      </c>
      <c r="M115" s="262" t="e">
        <f>_xlfn.COUNTIFS('ｴﾝﾄﾘｰ男子'!$F$2:$F$101,$B115,'ｴﾝﾄﾘｰ男子'!$B$2:$B$101,"C")</f>
        <v>#NAME?</v>
      </c>
      <c r="N115" s="262" t="e">
        <f t="shared" si="5"/>
        <v>#NAME?</v>
      </c>
      <c r="O115" s="262" t="e">
        <f>_xlfn.COUNTIFS('ｴﾝﾄﾘｰ女子'!$F$2:$F$101,$B115,'ｴﾝﾄﾘｰ女子'!$B$2:$B$101,"A")</f>
        <v>#NAME?</v>
      </c>
      <c r="P115" s="262" t="e">
        <f>_xlfn.COUNTIFS('ｴﾝﾄﾘｰ女子'!$F$2:$F$101,$B115,'ｴﾝﾄﾘｰ女子'!$B$2:$B$101,"B")</f>
        <v>#NAME?</v>
      </c>
      <c r="Q115" s="262" t="e">
        <f>_xlfn.COUNTIFS('ｴﾝﾄﾘｰ女子'!$F$2:$F$101,$B115,'ｴﾝﾄﾘｰ女子'!$B$2:$B$101,"C")</f>
        <v>#NAME?</v>
      </c>
      <c r="R115" s="262" t="e">
        <f t="shared" si="6"/>
        <v>#NAME?</v>
      </c>
      <c r="S115" s="262" t="e">
        <f t="shared" si="7"/>
        <v>#NAME?</v>
      </c>
    </row>
    <row r="116" spans="1:19" ht="18.75">
      <c r="A116" s="255" t="s">
        <v>863</v>
      </c>
      <c r="B116" s="260" t="str">
        <f t="shared" si="8"/>
        <v>D16</v>
      </c>
      <c r="C116" s="257" t="s">
        <v>1254</v>
      </c>
      <c r="D116" s="270" t="s">
        <v>409</v>
      </c>
      <c r="E116" s="270" t="s">
        <v>442</v>
      </c>
      <c r="F116" s="270" t="s">
        <v>1422</v>
      </c>
      <c r="G116" s="270" t="s">
        <v>894</v>
      </c>
      <c r="H116" s="270" t="s">
        <v>895</v>
      </c>
      <c r="I116" s="270" t="s">
        <v>896</v>
      </c>
      <c r="J116" s="270"/>
      <c r="K116" s="262" t="e">
        <f>_xlfn.COUNTIFS('ｴﾝﾄﾘｰ男子'!$F$2:$F$101,$B116,'ｴﾝﾄﾘｰ男子'!$B$2:$B$101,"A")</f>
        <v>#NAME?</v>
      </c>
      <c r="L116" s="262" t="e">
        <f>_xlfn.COUNTIFS('ｴﾝﾄﾘｰ男子'!$F$2:$F$101,$B116,'ｴﾝﾄﾘｰ男子'!$B$2:$B$101,"B")</f>
        <v>#NAME?</v>
      </c>
      <c r="M116" s="262" t="e">
        <f>_xlfn.COUNTIFS('ｴﾝﾄﾘｰ男子'!$F$2:$F$101,$B116,'ｴﾝﾄﾘｰ男子'!$B$2:$B$101,"C")</f>
        <v>#NAME?</v>
      </c>
      <c r="N116" s="262" t="e">
        <f t="shared" si="5"/>
        <v>#NAME?</v>
      </c>
      <c r="O116" s="262" t="e">
        <f>_xlfn.COUNTIFS('ｴﾝﾄﾘｰ女子'!$F$2:$F$101,$B116,'ｴﾝﾄﾘｰ女子'!$B$2:$B$101,"A")</f>
        <v>#NAME?</v>
      </c>
      <c r="P116" s="262" t="e">
        <f>_xlfn.COUNTIFS('ｴﾝﾄﾘｰ女子'!$F$2:$F$101,$B116,'ｴﾝﾄﾘｰ女子'!$B$2:$B$101,"B")</f>
        <v>#NAME?</v>
      </c>
      <c r="Q116" s="262" t="e">
        <f>_xlfn.COUNTIFS('ｴﾝﾄﾘｰ女子'!$F$2:$F$101,$B116,'ｴﾝﾄﾘｰ女子'!$B$2:$B$101,"C")</f>
        <v>#NAME?</v>
      </c>
      <c r="R116" s="262" t="e">
        <f t="shared" si="6"/>
        <v>#NAME?</v>
      </c>
      <c r="S116" s="262" t="e">
        <f t="shared" si="7"/>
        <v>#NAME?</v>
      </c>
    </row>
    <row r="117" spans="1:19" ht="18.75">
      <c r="A117" s="255" t="s">
        <v>863</v>
      </c>
      <c r="B117" s="260" t="str">
        <f t="shared" si="8"/>
        <v>D17</v>
      </c>
      <c r="C117" s="257" t="s">
        <v>1255</v>
      </c>
      <c r="D117" s="270" t="s">
        <v>411</v>
      </c>
      <c r="E117" s="270" t="s">
        <v>444</v>
      </c>
      <c r="F117" s="270" t="s">
        <v>1423</v>
      </c>
      <c r="G117" s="270" t="s">
        <v>897</v>
      </c>
      <c r="H117" s="270" t="s">
        <v>898</v>
      </c>
      <c r="I117" s="270" t="s">
        <v>899</v>
      </c>
      <c r="J117" s="270"/>
      <c r="K117" s="262" t="e">
        <f>_xlfn.COUNTIFS('ｴﾝﾄﾘｰ男子'!$F$2:$F$101,$B117,'ｴﾝﾄﾘｰ男子'!$B$2:$B$101,"A")</f>
        <v>#NAME?</v>
      </c>
      <c r="L117" s="262" t="e">
        <f>_xlfn.COUNTIFS('ｴﾝﾄﾘｰ男子'!$F$2:$F$101,$B117,'ｴﾝﾄﾘｰ男子'!$B$2:$B$101,"B")</f>
        <v>#NAME?</v>
      </c>
      <c r="M117" s="262" t="e">
        <f>_xlfn.COUNTIFS('ｴﾝﾄﾘｰ男子'!$F$2:$F$101,$B117,'ｴﾝﾄﾘｰ男子'!$B$2:$B$101,"C")</f>
        <v>#NAME?</v>
      </c>
      <c r="N117" s="262" t="e">
        <f t="shared" si="5"/>
        <v>#NAME?</v>
      </c>
      <c r="O117" s="262" t="e">
        <f>_xlfn.COUNTIFS('ｴﾝﾄﾘｰ女子'!$F$2:$F$101,$B117,'ｴﾝﾄﾘｰ女子'!$B$2:$B$101,"A")</f>
        <v>#NAME?</v>
      </c>
      <c r="P117" s="262" t="e">
        <f>_xlfn.COUNTIFS('ｴﾝﾄﾘｰ女子'!$F$2:$F$101,$B117,'ｴﾝﾄﾘｰ女子'!$B$2:$B$101,"B")</f>
        <v>#NAME?</v>
      </c>
      <c r="Q117" s="262" t="e">
        <f>_xlfn.COUNTIFS('ｴﾝﾄﾘｰ女子'!$F$2:$F$101,$B117,'ｴﾝﾄﾘｰ女子'!$B$2:$B$101,"C")</f>
        <v>#NAME?</v>
      </c>
      <c r="R117" s="262" t="e">
        <f t="shared" si="6"/>
        <v>#NAME?</v>
      </c>
      <c r="S117" s="262" t="e">
        <f t="shared" si="7"/>
        <v>#NAME?</v>
      </c>
    </row>
    <row r="118" spans="1:19" ht="18.75">
      <c r="A118" s="255" t="s">
        <v>863</v>
      </c>
      <c r="B118" s="260" t="str">
        <f t="shared" si="8"/>
        <v>D18</v>
      </c>
      <c r="C118" s="257" t="s">
        <v>1256</v>
      </c>
      <c r="D118" s="270" t="s">
        <v>413</v>
      </c>
      <c r="E118" s="270" t="s">
        <v>446</v>
      </c>
      <c r="F118" s="270" t="s">
        <v>1424</v>
      </c>
      <c r="G118" s="270" t="s">
        <v>900</v>
      </c>
      <c r="H118" s="270" t="s">
        <v>901</v>
      </c>
      <c r="I118" s="270" t="s">
        <v>902</v>
      </c>
      <c r="J118" s="270"/>
      <c r="K118" s="262" t="e">
        <f>_xlfn.COUNTIFS('ｴﾝﾄﾘｰ男子'!$F$2:$F$101,$B118,'ｴﾝﾄﾘｰ男子'!$B$2:$B$101,"A")</f>
        <v>#NAME?</v>
      </c>
      <c r="L118" s="262" t="e">
        <f>_xlfn.COUNTIFS('ｴﾝﾄﾘｰ男子'!$F$2:$F$101,$B118,'ｴﾝﾄﾘｰ男子'!$B$2:$B$101,"B")</f>
        <v>#NAME?</v>
      </c>
      <c r="M118" s="262" t="e">
        <f>_xlfn.COUNTIFS('ｴﾝﾄﾘｰ男子'!$F$2:$F$101,$B118,'ｴﾝﾄﾘｰ男子'!$B$2:$B$101,"C")</f>
        <v>#NAME?</v>
      </c>
      <c r="N118" s="262" t="e">
        <f t="shared" si="5"/>
        <v>#NAME?</v>
      </c>
      <c r="O118" s="262" t="e">
        <f>_xlfn.COUNTIFS('ｴﾝﾄﾘｰ女子'!$F$2:$F$101,$B118,'ｴﾝﾄﾘｰ女子'!$B$2:$B$101,"A")</f>
        <v>#NAME?</v>
      </c>
      <c r="P118" s="262" t="e">
        <f>_xlfn.COUNTIFS('ｴﾝﾄﾘｰ女子'!$F$2:$F$101,$B118,'ｴﾝﾄﾘｰ女子'!$B$2:$B$101,"B")</f>
        <v>#NAME?</v>
      </c>
      <c r="Q118" s="262" t="e">
        <f>_xlfn.COUNTIFS('ｴﾝﾄﾘｰ女子'!$F$2:$F$101,$B118,'ｴﾝﾄﾘｰ女子'!$B$2:$B$101,"C")</f>
        <v>#NAME?</v>
      </c>
      <c r="R118" s="262" t="e">
        <f t="shared" si="6"/>
        <v>#NAME?</v>
      </c>
      <c r="S118" s="262" t="e">
        <f t="shared" si="7"/>
        <v>#NAME?</v>
      </c>
    </row>
    <row r="119" spans="1:19" ht="18.75">
      <c r="A119" s="255" t="s">
        <v>863</v>
      </c>
      <c r="B119" s="260" t="str">
        <f t="shared" si="8"/>
        <v>D19</v>
      </c>
      <c r="C119" s="257" t="s">
        <v>1257</v>
      </c>
      <c r="D119" s="270" t="s">
        <v>415</v>
      </c>
      <c r="E119" s="270" t="s">
        <v>448</v>
      </c>
      <c r="F119" s="270" t="s">
        <v>1425</v>
      </c>
      <c r="G119" s="270" t="s">
        <v>903</v>
      </c>
      <c r="H119" s="270" t="s">
        <v>904</v>
      </c>
      <c r="I119" s="270" t="s">
        <v>905</v>
      </c>
      <c r="J119" s="270"/>
      <c r="K119" s="262" t="e">
        <f>_xlfn.COUNTIFS('ｴﾝﾄﾘｰ男子'!$F$2:$F$101,$B119,'ｴﾝﾄﾘｰ男子'!$B$2:$B$101,"A")</f>
        <v>#NAME?</v>
      </c>
      <c r="L119" s="262" t="e">
        <f>_xlfn.COUNTIFS('ｴﾝﾄﾘｰ男子'!$F$2:$F$101,$B119,'ｴﾝﾄﾘｰ男子'!$B$2:$B$101,"B")</f>
        <v>#NAME?</v>
      </c>
      <c r="M119" s="262" t="e">
        <f>_xlfn.COUNTIFS('ｴﾝﾄﾘｰ男子'!$F$2:$F$101,$B119,'ｴﾝﾄﾘｰ男子'!$B$2:$B$101,"C")</f>
        <v>#NAME?</v>
      </c>
      <c r="N119" s="262" t="e">
        <f t="shared" si="5"/>
        <v>#NAME?</v>
      </c>
      <c r="O119" s="262" t="e">
        <f>_xlfn.COUNTIFS('ｴﾝﾄﾘｰ女子'!$F$2:$F$101,$B119,'ｴﾝﾄﾘｰ女子'!$B$2:$B$101,"A")</f>
        <v>#NAME?</v>
      </c>
      <c r="P119" s="262" t="e">
        <f>_xlfn.COUNTIFS('ｴﾝﾄﾘｰ女子'!$F$2:$F$101,$B119,'ｴﾝﾄﾘｰ女子'!$B$2:$B$101,"B")</f>
        <v>#NAME?</v>
      </c>
      <c r="Q119" s="262" t="e">
        <f>_xlfn.COUNTIFS('ｴﾝﾄﾘｰ女子'!$F$2:$F$101,$B119,'ｴﾝﾄﾘｰ女子'!$B$2:$B$101,"C")</f>
        <v>#NAME?</v>
      </c>
      <c r="R119" s="262" t="e">
        <f t="shared" si="6"/>
        <v>#NAME?</v>
      </c>
      <c r="S119" s="262" t="e">
        <f t="shared" si="7"/>
        <v>#NAME?</v>
      </c>
    </row>
    <row r="120" spans="1:19" ht="18.75">
      <c r="A120" s="255" t="s">
        <v>906</v>
      </c>
      <c r="B120" s="260" t="str">
        <f t="shared" si="8"/>
        <v>D20</v>
      </c>
      <c r="C120" s="257" t="s">
        <v>1258</v>
      </c>
      <c r="D120" s="270" t="s">
        <v>417</v>
      </c>
      <c r="E120" s="270" t="s">
        <v>450</v>
      </c>
      <c r="F120" s="270" t="s">
        <v>1427</v>
      </c>
      <c r="G120" s="270" t="s">
        <v>907</v>
      </c>
      <c r="H120" s="270" t="s">
        <v>908</v>
      </c>
      <c r="I120" s="270" t="s">
        <v>909</v>
      </c>
      <c r="J120" s="270"/>
      <c r="K120" s="262" t="e">
        <f>_xlfn.COUNTIFS('ｴﾝﾄﾘｰ男子'!$F$2:$F$101,$B120,'ｴﾝﾄﾘｰ男子'!$B$2:$B$101,"A")</f>
        <v>#NAME?</v>
      </c>
      <c r="L120" s="262" t="e">
        <f>_xlfn.COUNTIFS('ｴﾝﾄﾘｰ男子'!$F$2:$F$101,$B120,'ｴﾝﾄﾘｰ男子'!$B$2:$B$101,"B")</f>
        <v>#NAME?</v>
      </c>
      <c r="M120" s="262" t="e">
        <f>_xlfn.COUNTIFS('ｴﾝﾄﾘｰ男子'!$F$2:$F$101,$B120,'ｴﾝﾄﾘｰ男子'!$B$2:$B$101,"C")</f>
        <v>#NAME?</v>
      </c>
      <c r="N120" s="262" t="e">
        <f t="shared" si="5"/>
        <v>#NAME?</v>
      </c>
      <c r="O120" s="262" t="e">
        <f>_xlfn.COUNTIFS('ｴﾝﾄﾘｰ女子'!$F$2:$F$101,$B120,'ｴﾝﾄﾘｰ女子'!$B$2:$B$101,"A")</f>
        <v>#NAME?</v>
      </c>
      <c r="P120" s="262" t="e">
        <f>_xlfn.COUNTIFS('ｴﾝﾄﾘｰ女子'!$F$2:$F$101,$B120,'ｴﾝﾄﾘｰ女子'!$B$2:$B$101,"B")</f>
        <v>#NAME?</v>
      </c>
      <c r="Q120" s="262" t="e">
        <f>_xlfn.COUNTIFS('ｴﾝﾄﾘｰ女子'!$F$2:$F$101,$B120,'ｴﾝﾄﾘｰ女子'!$B$2:$B$101,"C")</f>
        <v>#NAME?</v>
      </c>
      <c r="R120" s="262" t="e">
        <f t="shared" si="6"/>
        <v>#NAME?</v>
      </c>
      <c r="S120" s="262" t="e">
        <f t="shared" si="7"/>
        <v>#NAME?</v>
      </c>
    </row>
    <row r="121" spans="1:19" ht="18.75">
      <c r="A121" s="255" t="s">
        <v>906</v>
      </c>
      <c r="B121" s="260" t="str">
        <f t="shared" si="8"/>
        <v>D21</v>
      </c>
      <c r="C121" s="257" t="s">
        <v>1259</v>
      </c>
      <c r="D121" s="270" t="s">
        <v>419</v>
      </c>
      <c r="E121" s="270" t="s">
        <v>452</v>
      </c>
      <c r="F121" s="270" t="s">
        <v>1428</v>
      </c>
      <c r="G121" s="270" t="s">
        <v>910</v>
      </c>
      <c r="H121" s="270" t="s">
        <v>911</v>
      </c>
      <c r="I121" s="270" t="s">
        <v>912</v>
      </c>
      <c r="J121" s="270"/>
      <c r="K121" s="262" t="e">
        <f>_xlfn.COUNTIFS('ｴﾝﾄﾘｰ男子'!$F$2:$F$101,$B121,'ｴﾝﾄﾘｰ男子'!$B$2:$B$101,"A")</f>
        <v>#NAME?</v>
      </c>
      <c r="L121" s="262" t="e">
        <f>_xlfn.COUNTIFS('ｴﾝﾄﾘｰ男子'!$F$2:$F$101,$B121,'ｴﾝﾄﾘｰ男子'!$B$2:$B$101,"B")</f>
        <v>#NAME?</v>
      </c>
      <c r="M121" s="262" t="e">
        <f>_xlfn.COUNTIFS('ｴﾝﾄﾘｰ男子'!$F$2:$F$101,$B121,'ｴﾝﾄﾘｰ男子'!$B$2:$B$101,"C")</f>
        <v>#NAME?</v>
      </c>
      <c r="N121" s="262" t="e">
        <f t="shared" si="5"/>
        <v>#NAME?</v>
      </c>
      <c r="O121" s="262" t="e">
        <f>_xlfn.COUNTIFS('ｴﾝﾄﾘｰ女子'!$F$2:$F$101,$B121,'ｴﾝﾄﾘｰ女子'!$B$2:$B$101,"A")</f>
        <v>#NAME?</v>
      </c>
      <c r="P121" s="262" t="e">
        <f>_xlfn.COUNTIFS('ｴﾝﾄﾘｰ女子'!$F$2:$F$101,$B121,'ｴﾝﾄﾘｰ女子'!$B$2:$B$101,"B")</f>
        <v>#NAME?</v>
      </c>
      <c r="Q121" s="262" t="e">
        <f>_xlfn.COUNTIFS('ｴﾝﾄﾘｰ女子'!$F$2:$F$101,$B121,'ｴﾝﾄﾘｰ女子'!$B$2:$B$101,"C")</f>
        <v>#NAME?</v>
      </c>
      <c r="R121" s="262" t="e">
        <f t="shared" si="6"/>
        <v>#NAME?</v>
      </c>
      <c r="S121" s="262" t="e">
        <f t="shared" si="7"/>
        <v>#NAME?</v>
      </c>
    </row>
    <row r="122" spans="1:19" ht="18.75">
      <c r="A122" s="255" t="s">
        <v>906</v>
      </c>
      <c r="B122" s="260" t="str">
        <f t="shared" si="8"/>
        <v>D22</v>
      </c>
      <c r="C122" s="257" t="s">
        <v>1260</v>
      </c>
      <c r="D122" s="270" t="s">
        <v>421</v>
      </c>
      <c r="E122" s="270" t="s">
        <v>454</v>
      </c>
      <c r="F122" s="270" t="s">
        <v>1426</v>
      </c>
      <c r="G122" s="270" t="s">
        <v>913</v>
      </c>
      <c r="H122" s="270" t="s">
        <v>914</v>
      </c>
      <c r="I122" s="270" t="s">
        <v>915</v>
      </c>
      <c r="J122" s="270"/>
      <c r="K122" s="262" t="e">
        <f>_xlfn.COUNTIFS('ｴﾝﾄﾘｰ男子'!$F$2:$F$101,$B122,'ｴﾝﾄﾘｰ男子'!$B$2:$B$101,"A")</f>
        <v>#NAME?</v>
      </c>
      <c r="L122" s="262" t="e">
        <f>_xlfn.COUNTIFS('ｴﾝﾄﾘｰ男子'!$F$2:$F$101,$B122,'ｴﾝﾄﾘｰ男子'!$B$2:$B$101,"B")</f>
        <v>#NAME?</v>
      </c>
      <c r="M122" s="262" t="e">
        <f>_xlfn.COUNTIFS('ｴﾝﾄﾘｰ男子'!$F$2:$F$101,$B122,'ｴﾝﾄﾘｰ男子'!$B$2:$B$101,"C")</f>
        <v>#NAME?</v>
      </c>
      <c r="N122" s="262" t="e">
        <f t="shared" si="5"/>
        <v>#NAME?</v>
      </c>
      <c r="O122" s="262" t="e">
        <f>_xlfn.COUNTIFS('ｴﾝﾄﾘｰ女子'!$F$2:$F$101,$B122,'ｴﾝﾄﾘｰ女子'!$B$2:$B$101,"A")</f>
        <v>#NAME?</v>
      </c>
      <c r="P122" s="262" t="e">
        <f>_xlfn.COUNTIFS('ｴﾝﾄﾘｰ女子'!$F$2:$F$101,$B122,'ｴﾝﾄﾘｰ女子'!$B$2:$B$101,"B")</f>
        <v>#NAME?</v>
      </c>
      <c r="Q122" s="262" t="e">
        <f>_xlfn.COUNTIFS('ｴﾝﾄﾘｰ女子'!$F$2:$F$101,$B122,'ｴﾝﾄﾘｰ女子'!$B$2:$B$101,"C")</f>
        <v>#NAME?</v>
      </c>
      <c r="R122" s="262" t="e">
        <f t="shared" si="6"/>
        <v>#NAME?</v>
      </c>
      <c r="S122" s="262" t="e">
        <f t="shared" si="7"/>
        <v>#NAME?</v>
      </c>
    </row>
    <row r="123" spans="1:19" ht="18.75">
      <c r="A123" s="255" t="s">
        <v>906</v>
      </c>
      <c r="B123" s="260" t="str">
        <f t="shared" si="8"/>
        <v>D23</v>
      </c>
      <c r="C123" s="258" t="s">
        <v>1578</v>
      </c>
      <c r="D123" s="270" t="s">
        <v>423</v>
      </c>
      <c r="E123" s="270" t="s">
        <v>456</v>
      </c>
      <c r="F123" s="270" t="s">
        <v>1429</v>
      </c>
      <c r="G123" s="270" t="s">
        <v>916</v>
      </c>
      <c r="H123" s="270" t="s">
        <v>917</v>
      </c>
      <c r="I123" s="270" t="s">
        <v>918</v>
      </c>
      <c r="J123" s="270"/>
      <c r="K123" s="262" t="e">
        <f>_xlfn.COUNTIFS('ｴﾝﾄﾘｰ男子'!$F$2:$F$101,$B123,'ｴﾝﾄﾘｰ男子'!$B$2:$B$101,"A")</f>
        <v>#NAME?</v>
      </c>
      <c r="L123" s="262" t="e">
        <f>_xlfn.COUNTIFS('ｴﾝﾄﾘｰ男子'!$F$2:$F$101,$B123,'ｴﾝﾄﾘｰ男子'!$B$2:$B$101,"B")</f>
        <v>#NAME?</v>
      </c>
      <c r="M123" s="262" t="e">
        <f>_xlfn.COUNTIFS('ｴﾝﾄﾘｰ男子'!$F$2:$F$101,$B123,'ｴﾝﾄﾘｰ男子'!$B$2:$B$101,"C")</f>
        <v>#NAME?</v>
      </c>
      <c r="N123" s="262" t="e">
        <f t="shared" si="5"/>
        <v>#NAME?</v>
      </c>
      <c r="O123" s="262" t="e">
        <f>_xlfn.COUNTIFS('ｴﾝﾄﾘｰ女子'!$F$2:$F$101,$B123,'ｴﾝﾄﾘｰ女子'!$B$2:$B$101,"A")</f>
        <v>#NAME?</v>
      </c>
      <c r="P123" s="262" t="e">
        <f>_xlfn.COUNTIFS('ｴﾝﾄﾘｰ女子'!$F$2:$F$101,$B123,'ｴﾝﾄﾘｰ女子'!$B$2:$B$101,"B")</f>
        <v>#NAME?</v>
      </c>
      <c r="Q123" s="262" t="e">
        <f>_xlfn.COUNTIFS('ｴﾝﾄﾘｰ女子'!$F$2:$F$101,$B123,'ｴﾝﾄﾘｰ女子'!$B$2:$B$101,"C")</f>
        <v>#NAME?</v>
      </c>
      <c r="R123" s="262" t="e">
        <f t="shared" si="6"/>
        <v>#NAME?</v>
      </c>
      <c r="S123" s="262" t="e">
        <f t="shared" si="7"/>
        <v>#NAME?</v>
      </c>
    </row>
    <row r="124" spans="1:19" ht="18.75">
      <c r="A124" s="255" t="s">
        <v>906</v>
      </c>
      <c r="B124" s="260" t="str">
        <f t="shared" si="8"/>
        <v>D24</v>
      </c>
      <c r="C124" s="257" t="s">
        <v>1261</v>
      </c>
      <c r="D124" s="270" t="s">
        <v>425</v>
      </c>
      <c r="E124" s="270" t="s">
        <v>458</v>
      </c>
      <c r="F124" s="270" t="s">
        <v>1430</v>
      </c>
      <c r="G124" s="270" t="s">
        <v>919</v>
      </c>
      <c r="H124" s="270" t="s">
        <v>920</v>
      </c>
      <c r="I124" s="270" t="s">
        <v>921</v>
      </c>
      <c r="J124" s="270"/>
      <c r="K124" s="262" t="e">
        <f>_xlfn.COUNTIFS('ｴﾝﾄﾘｰ男子'!$F$2:$F$101,$B124,'ｴﾝﾄﾘｰ男子'!$B$2:$B$101,"A")</f>
        <v>#NAME?</v>
      </c>
      <c r="L124" s="262" t="e">
        <f>_xlfn.COUNTIFS('ｴﾝﾄﾘｰ男子'!$F$2:$F$101,$B124,'ｴﾝﾄﾘｰ男子'!$B$2:$B$101,"B")</f>
        <v>#NAME?</v>
      </c>
      <c r="M124" s="262" t="e">
        <f>_xlfn.COUNTIFS('ｴﾝﾄﾘｰ男子'!$F$2:$F$101,$B124,'ｴﾝﾄﾘｰ男子'!$B$2:$B$101,"C")</f>
        <v>#NAME?</v>
      </c>
      <c r="N124" s="262" t="e">
        <f t="shared" si="5"/>
        <v>#NAME?</v>
      </c>
      <c r="O124" s="262" t="e">
        <f>_xlfn.COUNTIFS('ｴﾝﾄﾘｰ女子'!$F$2:$F$101,$B124,'ｴﾝﾄﾘｰ女子'!$B$2:$B$101,"A")</f>
        <v>#NAME?</v>
      </c>
      <c r="P124" s="262" t="e">
        <f>_xlfn.COUNTIFS('ｴﾝﾄﾘｰ女子'!$F$2:$F$101,$B124,'ｴﾝﾄﾘｰ女子'!$B$2:$B$101,"B")</f>
        <v>#NAME?</v>
      </c>
      <c r="Q124" s="262" t="e">
        <f>_xlfn.COUNTIFS('ｴﾝﾄﾘｰ女子'!$F$2:$F$101,$B124,'ｴﾝﾄﾘｰ女子'!$B$2:$B$101,"C")</f>
        <v>#NAME?</v>
      </c>
      <c r="R124" s="262" t="e">
        <f t="shared" si="6"/>
        <v>#NAME?</v>
      </c>
      <c r="S124" s="262" t="e">
        <f t="shared" si="7"/>
        <v>#NAME?</v>
      </c>
    </row>
    <row r="125" spans="1:19" ht="18.75">
      <c r="A125" s="255" t="s">
        <v>922</v>
      </c>
      <c r="B125" s="260" t="str">
        <f t="shared" si="8"/>
        <v>D25</v>
      </c>
      <c r="C125" s="257" t="s">
        <v>1262</v>
      </c>
      <c r="D125" s="270" t="s">
        <v>427</v>
      </c>
      <c r="E125" s="270" t="s">
        <v>460</v>
      </c>
      <c r="F125" s="270" t="s">
        <v>1431</v>
      </c>
      <c r="G125" s="270" t="s">
        <v>923</v>
      </c>
      <c r="H125" s="270" t="s">
        <v>924</v>
      </c>
      <c r="I125" s="270" t="s">
        <v>925</v>
      </c>
      <c r="J125" s="270"/>
      <c r="K125" s="262" t="e">
        <f>_xlfn.COUNTIFS('ｴﾝﾄﾘｰ男子'!$F$2:$F$101,$B125,'ｴﾝﾄﾘｰ男子'!$B$2:$B$101,"A")</f>
        <v>#NAME?</v>
      </c>
      <c r="L125" s="262" t="e">
        <f>_xlfn.COUNTIFS('ｴﾝﾄﾘｰ男子'!$F$2:$F$101,$B125,'ｴﾝﾄﾘｰ男子'!$B$2:$B$101,"B")</f>
        <v>#NAME?</v>
      </c>
      <c r="M125" s="262" t="e">
        <f>_xlfn.COUNTIFS('ｴﾝﾄﾘｰ男子'!$F$2:$F$101,$B125,'ｴﾝﾄﾘｰ男子'!$B$2:$B$101,"C")</f>
        <v>#NAME?</v>
      </c>
      <c r="N125" s="262" t="e">
        <f t="shared" si="5"/>
        <v>#NAME?</v>
      </c>
      <c r="O125" s="262" t="e">
        <f>_xlfn.COUNTIFS('ｴﾝﾄﾘｰ女子'!$F$2:$F$101,$B125,'ｴﾝﾄﾘｰ女子'!$B$2:$B$101,"A")</f>
        <v>#NAME?</v>
      </c>
      <c r="P125" s="262" t="e">
        <f>_xlfn.COUNTIFS('ｴﾝﾄﾘｰ女子'!$F$2:$F$101,$B125,'ｴﾝﾄﾘｰ女子'!$B$2:$B$101,"B")</f>
        <v>#NAME?</v>
      </c>
      <c r="Q125" s="262" t="e">
        <f>_xlfn.COUNTIFS('ｴﾝﾄﾘｰ女子'!$F$2:$F$101,$B125,'ｴﾝﾄﾘｰ女子'!$B$2:$B$101,"C")</f>
        <v>#NAME?</v>
      </c>
      <c r="R125" s="262" t="e">
        <f t="shared" si="6"/>
        <v>#NAME?</v>
      </c>
      <c r="S125" s="262" t="e">
        <f t="shared" si="7"/>
        <v>#NAME?</v>
      </c>
    </row>
    <row r="126" spans="1:19" ht="18.75">
      <c r="A126" s="255" t="s">
        <v>922</v>
      </c>
      <c r="B126" s="260" t="str">
        <f t="shared" si="8"/>
        <v>D26</v>
      </c>
      <c r="C126" s="257" t="s">
        <v>1263</v>
      </c>
      <c r="D126" s="270" t="s">
        <v>429</v>
      </c>
      <c r="E126" s="270" t="s">
        <v>462</v>
      </c>
      <c r="F126" s="270" t="s">
        <v>1432</v>
      </c>
      <c r="G126" s="270" t="s">
        <v>926</v>
      </c>
      <c r="H126" s="270" t="s">
        <v>927</v>
      </c>
      <c r="I126" s="270" t="s">
        <v>928</v>
      </c>
      <c r="J126" s="270"/>
      <c r="K126" s="262" t="e">
        <f>_xlfn.COUNTIFS('ｴﾝﾄﾘｰ男子'!$F$2:$F$101,$B126,'ｴﾝﾄﾘｰ男子'!$B$2:$B$101,"A")</f>
        <v>#NAME?</v>
      </c>
      <c r="L126" s="262" t="e">
        <f>_xlfn.COUNTIFS('ｴﾝﾄﾘｰ男子'!$F$2:$F$101,$B126,'ｴﾝﾄﾘｰ男子'!$B$2:$B$101,"B")</f>
        <v>#NAME?</v>
      </c>
      <c r="M126" s="262" t="e">
        <f>_xlfn.COUNTIFS('ｴﾝﾄﾘｰ男子'!$F$2:$F$101,$B126,'ｴﾝﾄﾘｰ男子'!$B$2:$B$101,"C")</f>
        <v>#NAME?</v>
      </c>
      <c r="N126" s="262" t="e">
        <f t="shared" si="5"/>
        <v>#NAME?</v>
      </c>
      <c r="O126" s="262" t="e">
        <f>_xlfn.COUNTIFS('ｴﾝﾄﾘｰ女子'!$F$2:$F$101,$B126,'ｴﾝﾄﾘｰ女子'!$B$2:$B$101,"A")</f>
        <v>#NAME?</v>
      </c>
      <c r="P126" s="262" t="e">
        <f>_xlfn.COUNTIFS('ｴﾝﾄﾘｰ女子'!$F$2:$F$101,$B126,'ｴﾝﾄﾘｰ女子'!$B$2:$B$101,"B")</f>
        <v>#NAME?</v>
      </c>
      <c r="Q126" s="262" t="e">
        <f>_xlfn.COUNTIFS('ｴﾝﾄﾘｰ女子'!$F$2:$F$101,$B126,'ｴﾝﾄﾘｰ女子'!$B$2:$B$101,"C")</f>
        <v>#NAME?</v>
      </c>
      <c r="R126" s="262" t="e">
        <f t="shared" si="6"/>
        <v>#NAME?</v>
      </c>
      <c r="S126" s="262" t="e">
        <f t="shared" si="7"/>
        <v>#NAME?</v>
      </c>
    </row>
    <row r="127" spans="1:19" ht="18.75">
      <c r="A127" s="255" t="s">
        <v>922</v>
      </c>
      <c r="B127" s="260" t="str">
        <f t="shared" si="8"/>
        <v>D27</v>
      </c>
      <c r="C127" s="257" t="s">
        <v>1264</v>
      </c>
      <c r="D127" s="270" t="s">
        <v>431</v>
      </c>
      <c r="E127" s="270" t="s">
        <v>464</v>
      </c>
      <c r="F127" s="280" t="s">
        <v>1614</v>
      </c>
      <c r="G127" s="270" t="s">
        <v>929</v>
      </c>
      <c r="H127" s="270" t="s">
        <v>930</v>
      </c>
      <c r="I127" s="270" t="s">
        <v>931</v>
      </c>
      <c r="J127" s="270"/>
      <c r="K127" s="262" t="e">
        <f>_xlfn.COUNTIFS('ｴﾝﾄﾘｰ男子'!$F$2:$F$101,$B127,'ｴﾝﾄﾘｰ男子'!$B$2:$B$101,"A")</f>
        <v>#NAME?</v>
      </c>
      <c r="L127" s="262" t="e">
        <f>_xlfn.COUNTIFS('ｴﾝﾄﾘｰ男子'!$F$2:$F$101,$B127,'ｴﾝﾄﾘｰ男子'!$B$2:$B$101,"B")</f>
        <v>#NAME?</v>
      </c>
      <c r="M127" s="262" t="e">
        <f>_xlfn.COUNTIFS('ｴﾝﾄﾘｰ男子'!$F$2:$F$101,$B127,'ｴﾝﾄﾘｰ男子'!$B$2:$B$101,"C")</f>
        <v>#NAME?</v>
      </c>
      <c r="N127" s="262" t="e">
        <f t="shared" si="5"/>
        <v>#NAME?</v>
      </c>
      <c r="O127" s="262" t="e">
        <f>_xlfn.COUNTIFS('ｴﾝﾄﾘｰ女子'!$F$2:$F$101,$B127,'ｴﾝﾄﾘｰ女子'!$B$2:$B$101,"A")</f>
        <v>#NAME?</v>
      </c>
      <c r="P127" s="262" t="e">
        <f>_xlfn.COUNTIFS('ｴﾝﾄﾘｰ女子'!$F$2:$F$101,$B127,'ｴﾝﾄﾘｰ女子'!$B$2:$B$101,"B")</f>
        <v>#NAME?</v>
      </c>
      <c r="Q127" s="262" t="e">
        <f>_xlfn.COUNTIFS('ｴﾝﾄﾘｰ女子'!$F$2:$F$101,$B127,'ｴﾝﾄﾘｰ女子'!$B$2:$B$101,"C")</f>
        <v>#NAME?</v>
      </c>
      <c r="R127" s="262" t="e">
        <f t="shared" si="6"/>
        <v>#NAME?</v>
      </c>
      <c r="S127" s="262" t="e">
        <f t="shared" si="7"/>
        <v>#NAME?</v>
      </c>
    </row>
    <row r="128" spans="1:19" ht="18.75">
      <c r="A128" s="255" t="s">
        <v>922</v>
      </c>
      <c r="B128" s="260" t="str">
        <f t="shared" si="8"/>
        <v>D28</v>
      </c>
      <c r="C128" s="257" t="s">
        <v>1265</v>
      </c>
      <c r="D128" s="270" t="s">
        <v>433</v>
      </c>
      <c r="E128" s="270" t="s">
        <v>466</v>
      </c>
      <c r="F128" s="270" t="s">
        <v>1434</v>
      </c>
      <c r="G128" s="270" t="s">
        <v>932</v>
      </c>
      <c r="H128" s="270" t="s">
        <v>933</v>
      </c>
      <c r="I128" s="270" t="s">
        <v>934</v>
      </c>
      <c r="J128" s="270"/>
      <c r="K128" s="262" t="e">
        <f>_xlfn.COUNTIFS('ｴﾝﾄﾘｰ男子'!$F$2:$F$101,$B128,'ｴﾝﾄﾘｰ男子'!$B$2:$B$101,"A")</f>
        <v>#NAME?</v>
      </c>
      <c r="L128" s="262" t="e">
        <f>_xlfn.COUNTIFS('ｴﾝﾄﾘｰ男子'!$F$2:$F$101,$B128,'ｴﾝﾄﾘｰ男子'!$B$2:$B$101,"B")</f>
        <v>#NAME?</v>
      </c>
      <c r="M128" s="262" t="e">
        <f>_xlfn.COUNTIFS('ｴﾝﾄﾘｰ男子'!$F$2:$F$101,$B128,'ｴﾝﾄﾘｰ男子'!$B$2:$B$101,"C")</f>
        <v>#NAME?</v>
      </c>
      <c r="N128" s="262" t="e">
        <f t="shared" si="5"/>
        <v>#NAME?</v>
      </c>
      <c r="O128" s="262" t="e">
        <f>_xlfn.COUNTIFS('ｴﾝﾄﾘｰ女子'!$F$2:$F$101,$B128,'ｴﾝﾄﾘｰ女子'!$B$2:$B$101,"A")</f>
        <v>#NAME?</v>
      </c>
      <c r="P128" s="262" t="e">
        <f>_xlfn.COUNTIFS('ｴﾝﾄﾘｰ女子'!$F$2:$F$101,$B128,'ｴﾝﾄﾘｰ女子'!$B$2:$B$101,"B")</f>
        <v>#NAME?</v>
      </c>
      <c r="Q128" s="262" t="e">
        <f>_xlfn.COUNTIFS('ｴﾝﾄﾘｰ女子'!$F$2:$F$101,$B128,'ｴﾝﾄﾘｰ女子'!$B$2:$B$101,"C")</f>
        <v>#NAME?</v>
      </c>
      <c r="R128" s="262" t="e">
        <f t="shared" si="6"/>
        <v>#NAME?</v>
      </c>
      <c r="S128" s="262" t="e">
        <f t="shared" si="7"/>
        <v>#NAME?</v>
      </c>
    </row>
    <row r="129" spans="1:19" ht="18.75">
      <c r="A129" s="255" t="s">
        <v>922</v>
      </c>
      <c r="B129" s="260" t="str">
        <f t="shared" si="8"/>
        <v>D29</v>
      </c>
      <c r="C129" s="257" t="s">
        <v>1266</v>
      </c>
      <c r="D129" s="270" t="s">
        <v>435</v>
      </c>
      <c r="E129" s="270" t="s">
        <v>468</v>
      </c>
      <c r="F129" s="270" t="s">
        <v>1435</v>
      </c>
      <c r="G129" s="270" t="s">
        <v>935</v>
      </c>
      <c r="H129" s="270" t="s">
        <v>936</v>
      </c>
      <c r="I129" s="270" t="s">
        <v>937</v>
      </c>
      <c r="J129" s="270"/>
      <c r="K129" s="262" t="e">
        <f>_xlfn.COUNTIFS('ｴﾝﾄﾘｰ男子'!$F$2:$F$101,$B129,'ｴﾝﾄﾘｰ男子'!$B$2:$B$101,"A")</f>
        <v>#NAME?</v>
      </c>
      <c r="L129" s="262" t="e">
        <f>_xlfn.COUNTIFS('ｴﾝﾄﾘｰ男子'!$F$2:$F$101,$B129,'ｴﾝﾄﾘｰ男子'!$B$2:$B$101,"B")</f>
        <v>#NAME?</v>
      </c>
      <c r="M129" s="262" t="e">
        <f>_xlfn.COUNTIFS('ｴﾝﾄﾘｰ男子'!$F$2:$F$101,$B129,'ｴﾝﾄﾘｰ男子'!$B$2:$B$101,"C")</f>
        <v>#NAME?</v>
      </c>
      <c r="N129" s="262" t="e">
        <f t="shared" si="5"/>
        <v>#NAME?</v>
      </c>
      <c r="O129" s="262" t="e">
        <f>_xlfn.COUNTIFS('ｴﾝﾄﾘｰ女子'!$F$2:$F$101,$B129,'ｴﾝﾄﾘｰ女子'!$B$2:$B$101,"A")</f>
        <v>#NAME?</v>
      </c>
      <c r="P129" s="262" t="e">
        <f>_xlfn.COUNTIFS('ｴﾝﾄﾘｰ女子'!$F$2:$F$101,$B129,'ｴﾝﾄﾘｰ女子'!$B$2:$B$101,"B")</f>
        <v>#NAME?</v>
      </c>
      <c r="Q129" s="262" t="e">
        <f>_xlfn.COUNTIFS('ｴﾝﾄﾘｰ女子'!$F$2:$F$101,$B129,'ｴﾝﾄﾘｰ女子'!$B$2:$B$101,"C")</f>
        <v>#NAME?</v>
      </c>
      <c r="R129" s="262" t="e">
        <f t="shared" si="6"/>
        <v>#NAME?</v>
      </c>
      <c r="S129" s="262" t="e">
        <f t="shared" si="7"/>
        <v>#NAME?</v>
      </c>
    </row>
    <row r="130" spans="1:19" ht="18.75">
      <c r="A130" s="255" t="s">
        <v>922</v>
      </c>
      <c r="B130" s="260" t="str">
        <f t="shared" si="8"/>
        <v>D30</v>
      </c>
      <c r="C130" s="257" t="s">
        <v>1267</v>
      </c>
      <c r="D130" s="270" t="s">
        <v>437</v>
      </c>
      <c r="E130" s="270" t="s">
        <v>470</v>
      </c>
      <c r="F130" s="270" t="s">
        <v>1436</v>
      </c>
      <c r="G130" s="270" t="s">
        <v>938</v>
      </c>
      <c r="H130" s="270" t="s">
        <v>939</v>
      </c>
      <c r="I130" s="270" t="s">
        <v>940</v>
      </c>
      <c r="J130" s="270"/>
      <c r="K130" s="262" t="e">
        <f>_xlfn.COUNTIFS('ｴﾝﾄﾘｰ男子'!$F$2:$F$101,$B130,'ｴﾝﾄﾘｰ男子'!$B$2:$B$101,"A")</f>
        <v>#NAME?</v>
      </c>
      <c r="L130" s="262" t="e">
        <f>_xlfn.COUNTIFS('ｴﾝﾄﾘｰ男子'!$F$2:$F$101,$B130,'ｴﾝﾄﾘｰ男子'!$B$2:$B$101,"B")</f>
        <v>#NAME?</v>
      </c>
      <c r="M130" s="262" t="e">
        <f>_xlfn.COUNTIFS('ｴﾝﾄﾘｰ男子'!$F$2:$F$101,$B130,'ｴﾝﾄﾘｰ男子'!$B$2:$B$101,"C")</f>
        <v>#NAME?</v>
      </c>
      <c r="N130" s="262" t="e">
        <f t="shared" si="5"/>
        <v>#NAME?</v>
      </c>
      <c r="O130" s="262" t="e">
        <f>_xlfn.COUNTIFS('ｴﾝﾄﾘｰ女子'!$F$2:$F$101,$B130,'ｴﾝﾄﾘｰ女子'!$B$2:$B$101,"A")</f>
        <v>#NAME?</v>
      </c>
      <c r="P130" s="262" t="e">
        <f>_xlfn.COUNTIFS('ｴﾝﾄﾘｰ女子'!$F$2:$F$101,$B130,'ｴﾝﾄﾘｰ女子'!$B$2:$B$101,"B")</f>
        <v>#NAME?</v>
      </c>
      <c r="Q130" s="262" t="e">
        <f>_xlfn.COUNTIFS('ｴﾝﾄﾘｰ女子'!$F$2:$F$101,$B130,'ｴﾝﾄﾘｰ女子'!$B$2:$B$101,"C")</f>
        <v>#NAME?</v>
      </c>
      <c r="R130" s="262" t="e">
        <f t="shared" si="6"/>
        <v>#NAME?</v>
      </c>
      <c r="S130" s="262" t="e">
        <f t="shared" si="7"/>
        <v>#NAME?</v>
      </c>
    </row>
    <row r="131" spans="1:19" ht="18.75">
      <c r="A131" s="255" t="s">
        <v>922</v>
      </c>
      <c r="B131" s="260" t="str">
        <f t="shared" si="8"/>
        <v>D31</v>
      </c>
      <c r="C131" s="257" t="s">
        <v>1268</v>
      </c>
      <c r="D131" s="270" t="s">
        <v>439</v>
      </c>
      <c r="E131" s="270" t="s">
        <v>472</v>
      </c>
      <c r="F131" s="270" t="s">
        <v>1437</v>
      </c>
      <c r="G131" s="270" t="s">
        <v>941</v>
      </c>
      <c r="H131" s="270" t="s">
        <v>942</v>
      </c>
      <c r="I131" s="270" t="s">
        <v>943</v>
      </c>
      <c r="J131" s="270"/>
      <c r="K131" s="262" t="e">
        <f>_xlfn.COUNTIFS('ｴﾝﾄﾘｰ男子'!$F$2:$F$101,$B131,'ｴﾝﾄﾘｰ男子'!$B$2:$B$101,"A")</f>
        <v>#NAME?</v>
      </c>
      <c r="L131" s="262" t="e">
        <f>_xlfn.COUNTIFS('ｴﾝﾄﾘｰ男子'!$F$2:$F$101,$B131,'ｴﾝﾄﾘｰ男子'!$B$2:$B$101,"B")</f>
        <v>#NAME?</v>
      </c>
      <c r="M131" s="262" t="e">
        <f>_xlfn.COUNTIFS('ｴﾝﾄﾘｰ男子'!$F$2:$F$101,$B131,'ｴﾝﾄﾘｰ男子'!$B$2:$B$101,"C")</f>
        <v>#NAME?</v>
      </c>
      <c r="N131" s="262" t="e">
        <f aca="true" t="shared" si="9" ref="N131:N187">SUM(K131:M131)</f>
        <v>#NAME?</v>
      </c>
      <c r="O131" s="262" t="e">
        <f>_xlfn.COUNTIFS('ｴﾝﾄﾘｰ女子'!$F$2:$F$101,$B131,'ｴﾝﾄﾘｰ女子'!$B$2:$B$101,"A")</f>
        <v>#NAME?</v>
      </c>
      <c r="P131" s="262" t="e">
        <f>_xlfn.COUNTIFS('ｴﾝﾄﾘｰ女子'!$F$2:$F$101,$B131,'ｴﾝﾄﾘｰ女子'!$B$2:$B$101,"B")</f>
        <v>#NAME?</v>
      </c>
      <c r="Q131" s="262" t="e">
        <f>_xlfn.COUNTIFS('ｴﾝﾄﾘｰ女子'!$F$2:$F$101,$B131,'ｴﾝﾄﾘｰ女子'!$B$2:$B$101,"C")</f>
        <v>#NAME?</v>
      </c>
      <c r="R131" s="262" t="e">
        <f aca="true" t="shared" si="10" ref="R131:R187">SUM(O131:Q131)</f>
        <v>#NAME?</v>
      </c>
      <c r="S131" s="262" t="e">
        <f aca="true" t="shared" si="11" ref="S131:S187">SUM(N131,R131)</f>
        <v>#NAME?</v>
      </c>
    </row>
    <row r="132" spans="1:19" ht="18.75">
      <c r="A132" s="255" t="s">
        <v>922</v>
      </c>
      <c r="B132" s="260" t="str">
        <f t="shared" si="8"/>
        <v>D32</v>
      </c>
      <c r="C132" s="257" t="s">
        <v>1269</v>
      </c>
      <c r="D132" s="270" t="s">
        <v>441</v>
      </c>
      <c r="E132" s="270" t="s">
        <v>474</v>
      </c>
      <c r="F132" s="270" t="s">
        <v>1438</v>
      </c>
      <c r="G132" s="270" t="s">
        <v>944</v>
      </c>
      <c r="H132" s="270" t="s">
        <v>945</v>
      </c>
      <c r="I132" s="270" t="s">
        <v>946</v>
      </c>
      <c r="J132" s="270"/>
      <c r="K132" s="262" t="e">
        <f>_xlfn.COUNTIFS('ｴﾝﾄﾘｰ男子'!$F$2:$F$101,$B132,'ｴﾝﾄﾘｰ男子'!$B$2:$B$101,"A")</f>
        <v>#NAME?</v>
      </c>
      <c r="L132" s="262" t="e">
        <f>_xlfn.COUNTIFS('ｴﾝﾄﾘｰ男子'!$F$2:$F$101,$B132,'ｴﾝﾄﾘｰ男子'!$B$2:$B$101,"B")</f>
        <v>#NAME?</v>
      </c>
      <c r="M132" s="262" t="e">
        <f>_xlfn.COUNTIFS('ｴﾝﾄﾘｰ男子'!$F$2:$F$101,$B132,'ｴﾝﾄﾘｰ男子'!$B$2:$B$101,"C")</f>
        <v>#NAME?</v>
      </c>
      <c r="N132" s="262" t="e">
        <f t="shared" si="9"/>
        <v>#NAME?</v>
      </c>
      <c r="O132" s="262" t="e">
        <f>_xlfn.COUNTIFS('ｴﾝﾄﾘｰ女子'!$F$2:$F$101,$B132,'ｴﾝﾄﾘｰ女子'!$B$2:$B$101,"A")</f>
        <v>#NAME?</v>
      </c>
      <c r="P132" s="262" t="e">
        <f>_xlfn.COUNTIFS('ｴﾝﾄﾘｰ女子'!$F$2:$F$101,$B132,'ｴﾝﾄﾘｰ女子'!$B$2:$B$101,"B")</f>
        <v>#NAME?</v>
      </c>
      <c r="Q132" s="262" t="e">
        <f>_xlfn.COUNTIFS('ｴﾝﾄﾘｰ女子'!$F$2:$F$101,$B132,'ｴﾝﾄﾘｰ女子'!$B$2:$B$101,"C")</f>
        <v>#NAME?</v>
      </c>
      <c r="R132" s="262" t="e">
        <f t="shared" si="10"/>
        <v>#NAME?</v>
      </c>
      <c r="S132" s="262" t="e">
        <f t="shared" si="11"/>
        <v>#NAME?</v>
      </c>
    </row>
    <row r="133" spans="1:19" ht="18.75">
      <c r="A133" s="255" t="s">
        <v>922</v>
      </c>
      <c r="B133" s="260" t="str">
        <f t="shared" si="8"/>
        <v>D33</v>
      </c>
      <c r="C133" s="257" t="s">
        <v>1270</v>
      </c>
      <c r="D133" s="270" t="s">
        <v>443</v>
      </c>
      <c r="E133" s="270" t="s">
        <v>476</v>
      </c>
      <c r="F133" s="270" t="s">
        <v>1439</v>
      </c>
      <c r="G133" s="270" t="s">
        <v>947</v>
      </c>
      <c r="H133" s="270" t="s">
        <v>948</v>
      </c>
      <c r="I133" s="270" t="s">
        <v>949</v>
      </c>
      <c r="J133" s="270"/>
      <c r="K133" s="262" t="e">
        <f>_xlfn.COUNTIFS('ｴﾝﾄﾘｰ男子'!$F$2:$F$101,$B133,'ｴﾝﾄﾘｰ男子'!$B$2:$B$101,"A")</f>
        <v>#NAME?</v>
      </c>
      <c r="L133" s="262" t="e">
        <f>_xlfn.COUNTIFS('ｴﾝﾄﾘｰ男子'!$F$2:$F$101,$B133,'ｴﾝﾄﾘｰ男子'!$B$2:$B$101,"B")</f>
        <v>#NAME?</v>
      </c>
      <c r="M133" s="262" t="e">
        <f>_xlfn.COUNTIFS('ｴﾝﾄﾘｰ男子'!$F$2:$F$101,$B133,'ｴﾝﾄﾘｰ男子'!$B$2:$B$101,"C")</f>
        <v>#NAME?</v>
      </c>
      <c r="N133" s="262" t="e">
        <f t="shared" si="9"/>
        <v>#NAME?</v>
      </c>
      <c r="O133" s="262" t="e">
        <f>_xlfn.COUNTIFS('ｴﾝﾄﾘｰ女子'!$F$2:$F$101,$B133,'ｴﾝﾄﾘｰ女子'!$B$2:$B$101,"A")</f>
        <v>#NAME?</v>
      </c>
      <c r="P133" s="262" t="e">
        <f>_xlfn.COUNTIFS('ｴﾝﾄﾘｰ女子'!$F$2:$F$101,$B133,'ｴﾝﾄﾘｰ女子'!$B$2:$B$101,"B")</f>
        <v>#NAME?</v>
      </c>
      <c r="Q133" s="262" t="e">
        <f>_xlfn.COUNTIFS('ｴﾝﾄﾘｰ女子'!$F$2:$F$101,$B133,'ｴﾝﾄﾘｰ女子'!$B$2:$B$101,"C")</f>
        <v>#NAME?</v>
      </c>
      <c r="R133" s="262" t="e">
        <f t="shared" si="10"/>
        <v>#NAME?</v>
      </c>
      <c r="S133" s="262" t="e">
        <f t="shared" si="11"/>
        <v>#NAME?</v>
      </c>
    </row>
    <row r="134" spans="1:19" ht="18.75">
      <c r="A134" s="255" t="s">
        <v>922</v>
      </c>
      <c r="B134" s="260" t="str">
        <f t="shared" si="8"/>
        <v>D34</v>
      </c>
      <c r="C134" s="257" t="s">
        <v>1271</v>
      </c>
      <c r="D134" s="270" t="s">
        <v>445</v>
      </c>
      <c r="E134" s="270" t="s">
        <v>478</v>
      </c>
      <c r="F134" s="270" t="s">
        <v>1440</v>
      </c>
      <c r="G134" s="270" t="s">
        <v>950</v>
      </c>
      <c r="H134" s="270" t="s">
        <v>951</v>
      </c>
      <c r="I134" s="270" t="s">
        <v>952</v>
      </c>
      <c r="J134" s="270"/>
      <c r="K134" s="262" t="e">
        <f>_xlfn.COUNTIFS('ｴﾝﾄﾘｰ男子'!$F$2:$F$101,$B134,'ｴﾝﾄﾘｰ男子'!$B$2:$B$101,"A")</f>
        <v>#NAME?</v>
      </c>
      <c r="L134" s="262" t="e">
        <f>_xlfn.COUNTIFS('ｴﾝﾄﾘｰ男子'!$F$2:$F$101,$B134,'ｴﾝﾄﾘｰ男子'!$B$2:$B$101,"B")</f>
        <v>#NAME?</v>
      </c>
      <c r="M134" s="262" t="e">
        <f>_xlfn.COUNTIFS('ｴﾝﾄﾘｰ男子'!$F$2:$F$101,$B134,'ｴﾝﾄﾘｰ男子'!$B$2:$B$101,"C")</f>
        <v>#NAME?</v>
      </c>
      <c r="N134" s="262" t="e">
        <f t="shared" si="9"/>
        <v>#NAME?</v>
      </c>
      <c r="O134" s="262" t="e">
        <f>_xlfn.COUNTIFS('ｴﾝﾄﾘｰ女子'!$F$2:$F$101,$B134,'ｴﾝﾄﾘｰ女子'!$B$2:$B$101,"A")</f>
        <v>#NAME?</v>
      </c>
      <c r="P134" s="262" t="e">
        <f>_xlfn.COUNTIFS('ｴﾝﾄﾘｰ女子'!$F$2:$F$101,$B134,'ｴﾝﾄﾘｰ女子'!$B$2:$B$101,"B")</f>
        <v>#NAME?</v>
      </c>
      <c r="Q134" s="262" t="e">
        <f>_xlfn.COUNTIFS('ｴﾝﾄﾘｰ女子'!$F$2:$F$101,$B134,'ｴﾝﾄﾘｰ女子'!$B$2:$B$101,"C")</f>
        <v>#NAME?</v>
      </c>
      <c r="R134" s="262" t="e">
        <f t="shared" si="10"/>
        <v>#NAME?</v>
      </c>
      <c r="S134" s="262" t="e">
        <f t="shared" si="11"/>
        <v>#NAME?</v>
      </c>
    </row>
    <row r="135" spans="1:19" ht="18.75">
      <c r="A135" s="255" t="s">
        <v>922</v>
      </c>
      <c r="B135" s="260" t="str">
        <f aca="true" t="shared" si="12" ref="B135:B187">MID(D135,3,3)</f>
        <v>D35</v>
      </c>
      <c r="C135" s="257" t="s">
        <v>1272</v>
      </c>
      <c r="D135" s="270" t="s">
        <v>447</v>
      </c>
      <c r="E135" s="270" t="s">
        <v>480</v>
      </c>
      <c r="F135" s="270" t="s">
        <v>1441</v>
      </c>
      <c r="G135" s="270" t="s">
        <v>953</v>
      </c>
      <c r="H135" s="270" t="s">
        <v>954</v>
      </c>
      <c r="I135" s="270" t="s">
        <v>955</v>
      </c>
      <c r="J135" s="270"/>
      <c r="K135" s="262" t="e">
        <f>_xlfn.COUNTIFS('ｴﾝﾄﾘｰ男子'!$F$2:$F$101,$B135,'ｴﾝﾄﾘｰ男子'!$B$2:$B$101,"A")</f>
        <v>#NAME?</v>
      </c>
      <c r="L135" s="262" t="e">
        <f>_xlfn.COUNTIFS('ｴﾝﾄﾘｰ男子'!$F$2:$F$101,$B135,'ｴﾝﾄﾘｰ男子'!$B$2:$B$101,"B")</f>
        <v>#NAME?</v>
      </c>
      <c r="M135" s="262" t="e">
        <f>_xlfn.COUNTIFS('ｴﾝﾄﾘｰ男子'!$F$2:$F$101,$B135,'ｴﾝﾄﾘｰ男子'!$B$2:$B$101,"C")</f>
        <v>#NAME?</v>
      </c>
      <c r="N135" s="262" t="e">
        <f t="shared" si="9"/>
        <v>#NAME?</v>
      </c>
      <c r="O135" s="262" t="e">
        <f>_xlfn.COUNTIFS('ｴﾝﾄﾘｰ女子'!$F$2:$F$101,$B135,'ｴﾝﾄﾘｰ女子'!$B$2:$B$101,"A")</f>
        <v>#NAME?</v>
      </c>
      <c r="P135" s="262" t="e">
        <f>_xlfn.COUNTIFS('ｴﾝﾄﾘｰ女子'!$F$2:$F$101,$B135,'ｴﾝﾄﾘｰ女子'!$B$2:$B$101,"B")</f>
        <v>#NAME?</v>
      </c>
      <c r="Q135" s="262" t="e">
        <f>_xlfn.COUNTIFS('ｴﾝﾄﾘｰ女子'!$F$2:$F$101,$B135,'ｴﾝﾄﾘｰ女子'!$B$2:$B$101,"C")</f>
        <v>#NAME?</v>
      </c>
      <c r="R135" s="262" t="e">
        <f t="shared" si="10"/>
        <v>#NAME?</v>
      </c>
      <c r="S135" s="262" t="e">
        <f t="shared" si="11"/>
        <v>#NAME?</v>
      </c>
    </row>
    <row r="136" spans="1:19" ht="18.75">
      <c r="A136" s="255" t="s">
        <v>922</v>
      </c>
      <c r="B136" s="260" t="str">
        <f t="shared" si="12"/>
        <v>D36</v>
      </c>
      <c r="C136" s="257" t="s">
        <v>1273</v>
      </c>
      <c r="D136" s="270" t="s">
        <v>449</v>
      </c>
      <c r="E136" s="270" t="s">
        <v>482</v>
      </c>
      <c r="F136" s="270" t="s">
        <v>1442</v>
      </c>
      <c r="G136" s="270" t="s">
        <v>956</v>
      </c>
      <c r="H136" s="270" t="s">
        <v>957</v>
      </c>
      <c r="I136" s="270" t="s">
        <v>958</v>
      </c>
      <c r="J136" s="270"/>
      <c r="K136" s="262" t="e">
        <f>_xlfn.COUNTIFS('ｴﾝﾄﾘｰ男子'!$F$2:$F$101,$B136,'ｴﾝﾄﾘｰ男子'!$B$2:$B$101,"A")</f>
        <v>#NAME?</v>
      </c>
      <c r="L136" s="262" t="e">
        <f>_xlfn.COUNTIFS('ｴﾝﾄﾘｰ男子'!$F$2:$F$101,$B136,'ｴﾝﾄﾘｰ男子'!$B$2:$B$101,"B")</f>
        <v>#NAME?</v>
      </c>
      <c r="M136" s="262" t="e">
        <f>_xlfn.COUNTIFS('ｴﾝﾄﾘｰ男子'!$F$2:$F$101,$B136,'ｴﾝﾄﾘｰ男子'!$B$2:$B$101,"C")</f>
        <v>#NAME?</v>
      </c>
      <c r="N136" s="262" t="e">
        <f t="shared" si="9"/>
        <v>#NAME?</v>
      </c>
      <c r="O136" s="262" t="e">
        <f>_xlfn.COUNTIFS('ｴﾝﾄﾘｰ女子'!$F$2:$F$101,$B136,'ｴﾝﾄﾘｰ女子'!$B$2:$B$101,"A")</f>
        <v>#NAME?</v>
      </c>
      <c r="P136" s="262" t="e">
        <f>_xlfn.COUNTIFS('ｴﾝﾄﾘｰ女子'!$F$2:$F$101,$B136,'ｴﾝﾄﾘｰ女子'!$B$2:$B$101,"B")</f>
        <v>#NAME?</v>
      </c>
      <c r="Q136" s="262" t="e">
        <f>_xlfn.COUNTIFS('ｴﾝﾄﾘｰ女子'!$F$2:$F$101,$B136,'ｴﾝﾄﾘｰ女子'!$B$2:$B$101,"C")</f>
        <v>#NAME?</v>
      </c>
      <c r="R136" s="262" t="e">
        <f t="shared" si="10"/>
        <v>#NAME?</v>
      </c>
      <c r="S136" s="262" t="e">
        <f t="shared" si="11"/>
        <v>#NAME?</v>
      </c>
    </row>
    <row r="137" spans="1:19" ht="18.75">
      <c r="A137" s="255" t="s">
        <v>922</v>
      </c>
      <c r="B137" s="260" t="str">
        <f t="shared" si="12"/>
        <v>D37</v>
      </c>
      <c r="C137" s="257" t="s">
        <v>1274</v>
      </c>
      <c r="D137" s="270" t="s">
        <v>451</v>
      </c>
      <c r="E137" s="270" t="s">
        <v>484</v>
      </c>
      <c r="F137" s="270" t="s">
        <v>1443</v>
      </c>
      <c r="G137" s="270" t="s">
        <v>959</v>
      </c>
      <c r="H137" s="270" t="s">
        <v>960</v>
      </c>
      <c r="I137" s="270" t="s">
        <v>961</v>
      </c>
      <c r="J137" s="270"/>
      <c r="K137" s="262" t="e">
        <f>_xlfn.COUNTIFS('ｴﾝﾄﾘｰ男子'!$F$2:$F$101,$B137,'ｴﾝﾄﾘｰ男子'!$B$2:$B$101,"A")</f>
        <v>#NAME?</v>
      </c>
      <c r="L137" s="262" t="e">
        <f>_xlfn.COUNTIFS('ｴﾝﾄﾘｰ男子'!$F$2:$F$101,$B137,'ｴﾝﾄﾘｰ男子'!$B$2:$B$101,"B")</f>
        <v>#NAME?</v>
      </c>
      <c r="M137" s="262" t="e">
        <f>_xlfn.COUNTIFS('ｴﾝﾄﾘｰ男子'!$F$2:$F$101,$B137,'ｴﾝﾄﾘｰ男子'!$B$2:$B$101,"C")</f>
        <v>#NAME?</v>
      </c>
      <c r="N137" s="262" t="e">
        <f t="shared" si="9"/>
        <v>#NAME?</v>
      </c>
      <c r="O137" s="262" t="e">
        <f>_xlfn.COUNTIFS('ｴﾝﾄﾘｰ女子'!$F$2:$F$101,$B137,'ｴﾝﾄﾘｰ女子'!$B$2:$B$101,"A")</f>
        <v>#NAME?</v>
      </c>
      <c r="P137" s="262" t="e">
        <f>_xlfn.COUNTIFS('ｴﾝﾄﾘｰ女子'!$F$2:$F$101,$B137,'ｴﾝﾄﾘｰ女子'!$B$2:$B$101,"B")</f>
        <v>#NAME?</v>
      </c>
      <c r="Q137" s="262" t="e">
        <f>_xlfn.COUNTIFS('ｴﾝﾄﾘｰ女子'!$F$2:$F$101,$B137,'ｴﾝﾄﾘｰ女子'!$B$2:$B$101,"C")</f>
        <v>#NAME?</v>
      </c>
      <c r="R137" s="262" t="e">
        <f t="shared" si="10"/>
        <v>#NAME?</v>
      </c>
      <c r="S137" s="262" t="e">
        <f t="shared" si="11"/>
        <v>#NAME?</v>
      </c>
    </row>
    <row r="138" spans="1:19" ht="18.75">
      <c r="A138" s="255" t="s">
        <v>962</v>
      </c>
      <c r="B138" s="260" t="str">
        <f t="shared" si="12"/>
        <v>D38</v>
      </c>
      <c r="C138" s="257" t="s">
        <v>1275</v>
      </c>
      <c r="D138" s="270" t="s">
        <v>453</v>
      </c>
      <c r="E138" s="270" t="s">
        <v>486</v>
      </c>
      <c r="F138" s="270" t="s">
        <v>1444</v>
      </c>
      <c r="G138" s="270" t="s">
        <v>963</v>
      </c>
      <c r="H138" s="270" t="s">
        <v>964</v>
      </c>
      <c r="I138" s="270" t="s">
        <v>965</v>
      </c>
      <c r="J138" s="270"/>
      <c r="K138" s="262" t="e">
        <f>_xlfn.COUNTIFS('ｴﾝﾄﾘｰ男子'!$F$2:$F$101,$B138,'ｴﾝﾄﾘｰ男子'!$B$2:$B$101,"A")</f>
        <v>#NAME?</v>
      </c>
      <c r="L138" s="262" t="e">
        <f>_xlfn.COUNTIFS('ｴﾝﾄﾘｰ男子'!$F$2:$F$101,$B138,'ｴﾝﾄﾘｰ男子'!$B$2:$B$101,"B")</f>
        <v>#NAME?</v>
      </c>
      <c r="M138" s="262" t="e">
        <f>_xlfn.COUNTIFS('ｴﾝﾄﾘｰ男子'!$F$2:$F$101,$B138,'ｴﾝﾄﾘｰ男子'!$B$2:$B$101,"C")</f>
        <v>#NAME?</v>
      </c>
      <c r="N138" s="262" t="e">
        <f t="shared" si="9"/>
        <v>#NAME?</v>
      </c>
      <c r="O138" s="262" t="e">
        <f>_xlfn.COUNTIFS('ｴﾝﾄﾘｰ女子'!$F$2:$F$101,$B138,'ｴﾝﾄﾘｰ女子'!$B$2:$B$101,"A")</f>
        <v>#NAME?</v>
      </c>
      <c r="P138" s="262" t="e">
        <f>_xlfn.COUNTIFS('ｴﾝﾄﾘｰ女子'!$F$2:$F$101,$B138,'ｴﾝﾄﾘｰ女子'!$B$2:$B$101,"B")</f>
        <v>#NAME?</v>
      </c>
      <c r="Q138" s="262" t="e">
        <f>_xlfn.COUNTIFS('ｴﾝﾄﾘｰ女子'!$F$2:$F$101,$B138,'ｴﾝﾄﾘｰ女子'!$B$2:$B$101,"C")</f>
        <v>#NAME?</v>
      </c>
      <c r="R138" s="262" t="e">
        <f t="shared" si="10"/>
        <v>#NAME?</v>
      </c>
      <c r="S138" s="262" t="e">
        <f t="shared" si="11"/>
        <v>#NAME?</v>
      </c>
    </row>
    <row r="139" spans="1:19" ht="18.75">
      <c r="A139" s="255" t="s">
        <v>962</v>
      </c>
      <c r="B139" s="260" t="str">
        <f t="shared" si="12"/>
        <v>D39</v>
      </c>
      <c r="C139" s="257" t="s">
        <v>1276</v>
      </c>
      <c r="D139" s="270" t="s">
        <v>455</v>
      </c>
      <c r="E139" s="270" t="s">
        <v>488</v>
      </c>
      <c r="F139" s="270" t="s">
        <v>1445</v>
      </c>
      <c r="G139" s="270" t="s">
        <v>966</v>
      </c>
      <c r="H139" s="270" t="s">
        <v>967</v>
      </c>
      <c r="I139" s="270" t="s">
        <v>968</v>
      </c>
      <c r="J139" s="270"/>
      <c r="K139" s="262" t="e">
        <f>_xlfn.COUNTIFS('ｴﾝﾄﾘｰ男子'!$F$2:$F$101,$B139,'ｴﾝﾄﾘｰ男子'!$B$2:$B$101,"A")</f>
        <v>#NAME?</v>
      </c>
      <c r="L139" s="262" t="e">
        <f>_xlfn.COUNTIFS('ｴﾝﾄﾘｰ男子'!$F$2:$F$101,$B139,'ｴﾝﾄﾘｰ男子'!$B$2:$B$101,"B")</f>
        <v>#NAME?</v>
      </c>
      <c r="M139" s="262" t="e">
        <f>_xlfn.COUNTIFS('ｴﾝﾄﾘｰ男子'!$F$2:$F$101,$B139,'ｴﾝﾄﾘｰ男子'!$B$2:$B$101,"C")</f>
        <v>#NAME?</v>
      </c>
      <c r="N139" s="262" t="e">
        <f t="shared" si="9"/>
        <v>#NAME?</v>
      </c>
      <c r="O139" s="262" t="e">
        <f>_xlfn.COUNTIFS('ｴﾝﾄﾘｰ女子'!$F$2:$F$101,$B139,'ｴﾝﾄﾘｰ女子'!$B$2:$B$101,"A")</f>
        <v>#NAME?</v>
      </c>
      <c r="P139" s="262" t="e">
        <f>_xlfn.COUNTIFS('ｴﾝﾄﾘｰ女子'!$F$2:$F$101,$B139,'ｴﾝﾄﾘｰ女子'!$B$2:$B$101,"B")</f>
        <v>#NAME?</v>
      </c>
      <c r="Q139" s="262" t="e">
        <f>_xlfn.COUNTIFS('ｴﾝﾄﾘｰ女子'!$F$2:$F$101,$B139,'ｴﾝﾄﾘｰ女子'!$B$2:$B$101,"C")</f>
        <v>#NAME?</v>
      </c>
      <c r="R139" s="262" t="e">
        <f t="shared" si="10"/>
        <v>#NAME?</v>
      </c>
      <c r="S139" s="262" t="e">
        <f t="shared" si="11"/>
        <v>#NAME?</v>
      </c>
    </row>
    <row r="140" spans="1:19" ht="18.75">
      <c r="A140" s="255" t="s">
        <v>962</v>
      </c>
      <c r="B140" s="260" t="str">
        <f t="shared" si="12"/>
        <v>D40</v>
      </c>
      <c r="C140" s="257" t="s">
        <v>1277</v>
      </c>
      <c r="D140" s="270" t="s">
        <v>457</v>
      </c>
      <c r="E140" s="270" t="s">
        <v>490</v>
      </c>
      <c r="F140" s="270" t="s">
        <v>1446</v>
      </c>
      <c r="G140" s="270" t="s">
        <v>969</v>
      </c>
      <c r="H140" s="270" t="s">
        <v>970</v>
      </c>
      <c r="I140" s="270" t="s">
        <v>971</v>
      </c>
      <c r="J140" s="270"/>
      <c r="K140" s="262" t="e">
        <f>_xlfn.COUNTIFS('ｴﾝﾄﾘｰ男子'!$F$2:$F$101,$B140,'ｴﾝﾄﾘｰ男子'!$B$2:$B$101,"A")</f>
        <v>#NAME?</v>
      </c>
      <c r="L140" s="262" t="e">
        <f>_xlfn.COUNTIFS('ｴﾝﾄﾘｰ男子'!$F$2:$F$101,$B140,'ｴﾝﾄﾘｰ男子'!$B$2:$B$101,"B")</f>
        <v>#NAME?</v>
      </c>
      <c r="M140" s="262" t="e">
        <f>_xlfn.COUNTIFS('ｴﾝﾄﾘｰ男子'!$F$2:$F$101,$B140,'ｴﾝﾄﾘｰ男子'!$B$2:$B$101,"C")</f>
        <v>#NAME?</v>
      </c>
      <c r="N140" s="262" t="e">
        <f t="shared" si="9"/>
        <v>#NAME?</v>
      </c>
      <c r="O140" s="262" t="e">
        <f>_xlfn.COUNTIFS('ｴﾝﾄﾘｰ女子'!$F$2:$F$101,$B140,'ｴﾝﾄﾘｰ女子'!$B$2:$B$101,"A")</f>
        <v>#NAME?</v>
      </c>
      <c r="P140" s="262" t="e">
        <f>_xlfn.COUNTIFS('ｴﾝﾄﾘｰ女子'!$F$2:$F$101,$B140,'ｴﾝﾄﾘｰ女子'!$B$2:$B$101,"B")</f>
        <v>#NAME?</v>
      </c>
      <c r="Q140" s="262" t="e">
        <f>_xlfn.COUNTIFS('ｴﾝﾄﾘｰ女子'!$F$2:$F$101,$B140,'ｴﾝﾄﾘｰ女子'!$B$2:$B$101,"C")</f>
        <v>#NAME?</v>
      </c>
      <c r="R140" s="262" t="e">
        <f t="shared" si="10"/>
        <v>#NAME?</v>
      </c>
      <c r="S140" s="262" t="e">
        <f t="shared" si="11"/>
        <v>#NAME?</v>
      </c>
    </row>
    <row r="141" spans="1:19" ht="18.75">
      <c r="A141" s="255" t="s">
        <v>962</v>
      </c>
      <c r="B141" s="260" t="str">
        <f t="shared" si="12"/>
        <v>D41</v>
      </c>
      <c r="C141" s="257" t="s">
        <v>1278</v>
      </c>
      <c r="D141" s="270" t="s">
        <v>459</v>
      </c>
      <c r="E141" s="270" t="s">
        <v>492</v>
      </c>
      <c r="F141" s="270" t="s">
        <v>1447</v>
      </c>
      <c r="G141" s="270" t="s">
        <v>972</v>
      </c>
      <c r="H141" s="270" t="s">
        <v>973</v>
      </c>
      <c r="I141" s="270" t="s">
        <v>974</v>
      </c>
      <c r="J141" s="270"/>
      <c r="K141" s="262" t="e">
        <f>_xlfn.COUNTIFS('ｴﾝﾄﾘｰ男子'!$F$2:$F$101,$B141,'ｴﾝﾄﾘｰ男子'!$B$2:$B$101,"A")</f>
        <v>#NAME?</v>
      </c>
      <c r="L141" s="262" t="e">
        <f>_xlfn.COUNTIFS('ｴﾝﾄﾘｰ男子'!$F$2:$F$101,$B141,'ｴﾝﾄﾘｰ男子'!$B$2:$B$101,"B")</f>
        <v>#NAME?</v>
      </c>
      <c r="M141" s="262" t="e">
        <f>_xlfn.COUNTIFS('ｴﾝﾄﾘｰ男子'!$F$2:$F$101,$B141,'ｴﾝﾄﾘｰ男子'!$B$2:$B$101,"C")</f>
        <v>#NAME?</v>
      </c>
      <c r="N141" s="262" t="e">
        <f t="shared" si="9"/>
        <v>#NAME?</v>
      </c>
      <c r="O141" s="262" t="e">
        <f>_xlfn.COUNTIFS('ｴﾝﾄﾘｰ女子'!$F$2:$F$101,$B141,'ｴﾝﾄﾘｰ女子'!$B$2:$B$101,"A")</f>
        <v>#NAME?</v>
      </c>
      <c r="P141" s="262" t="e">
        <f>_xlfn.COUNTIFS('ｴﾝﾄﾘｰ女子'!$F$2:$F$101,$B141,'ｴﾝﾄﾘｰ女子'!$B$2:$B$101,"B")</f>
        <v>#NAME?</v>
      </c>
      <c r="Q141" s="262" t="e">
        <f>_xlfn.COUNTIFS('ｴﾝﾄﾘｰ女子'!$F$2:$F$101,$B141,'ｴﾝﾄﾘｰ女子'!$B$2:$B$101,"C")</f>
        <v>#NAME?</v>
      </c>
      <c r="R141" s="262" t="e">
        <f t="shared" si="10"/>
        <v>#NAME?</v>
      </c>
      <c r="S141" s="262" t="e">
        <f t="shared" si="11"/>
        <v>#NAME?</v>
      </c>
    </row>
    <row r="142" spans="1:19" ht="18.75">
      <c r="A142" s="255" t="s">
        <v>962</v>
      </c>
      <c r="B142" s="260" t="str">
        <f t="shared" si="12"/>
        <v>D42</v>
      </c>
      <c r="C142" s="257" t="s">
        <v>1279</v>
      </c>
      <c r="D142" s="270" t="s">
        <v>461</v>
      </c>
      <c r="E142" s="270" t="s">
        <v>494</v>
      </c>
      <c r="F142" s="270" t="s">
        <v>1448</v>
      </c>
      <c r="G142" s="270" t="s">
        <v>975</v>
      </c>
      <c r="H142" s="270" t="s">
        <v>976</v>
      </c>
      <c r="I142" s="270" t="s">
        <v>977</v>
      </c>
      <c r="J142" s="270"/>
      <c r="K142" s="262" t="e">
        <f>_xlfn.COUNTIFS('ｴﾝﾄﾘｰ男子'!$F$2:$F$101,$B142,'ｴﾝﾄﾘｰ男子'!$B$2:$B$101,"A")</f>
        <v>#NAME?</v>
      </c>
      <c r="L142" s="262" t="e">
        <f>_xlfn.COUNTIFS('ｴﾝﾄﾘｰ男子'!$F$2:$F$101,$B142,'ｴﾝﾄﾘｰ男子'!$B$2:$B$101,"B")</f>
        <v>#NAME?</v>
      </c>
      <c r="M142" s="262" t="e">
        <f>_xlfn.COUNTIFS('ｴﾝﾄﾘｰ男子'!$F$2:$F$101,$B142,'ｴﾝﾄﾘｰ男子'!$B$2:$B$101,"C")</f>
        <v>#NAME?</v>
      </c>
      <c r="N142" s="262" t="e">
        <f t="shared" si="9"/>
        <v>#NAME?</v>
      </c>
      <c r="O142" s="262" t="e">
        <f>_xlfn.COUNTIFS('ｴﾝﾄﾘｰ女子'!$F$2:$F$101,$B142,'ｴﾝﾄﾘｰ女子'!$B$2:$B$101,"A")</f>
        <v>#NAME?</v>
      </c>
      <c r="P142" s="262" t="e">
        <f>_xlfn.COUNTIFS('ｴﾝﾄﾘｰ女子'!$F$2:$F$101,$B142,'ｴﾝﾄﾘｰ女子'!$B$2:$B$101,"B")</f>
        <v>#NAME?</v>
      </c>
      <c r="Q142" s="262" t="e">
        <f>_xlfn.COUNTIFS('ｴﾝﾄﾘｰ女子'!$F$2:$F$101,$B142,'ｴﾝﾄﾘｰ女子'!$B$2:$B$101,"C")</f>
        <v>#NAME?</v>
      </c>
      <c r="R142" s="262" t="e">
        <f t="shared" si="10"/>
        <v>#NAME?</v>
      </c>
      <c r="S142" s="262" t="e">
        <f t="shared" si="11"/>
        <v>#NAME?</v>
      </c>
    </row>
    <row r="143" spans="1:19" ht="18.75">
      <c r="A143" s="255" t="s">
        <v>962</v>
      </c>
      <c r="B143" s="260" t="str">
        <f t="shared" si="12"/>
        <v>D43</v>
      </c>
      <c r="C143" s="257" t="s">
        <v>1280</v>
      </c>
      <c r="D143" s="270" t="s">
        <v>463</v>
      </c>
      <c r="E143" s="270" t="s">
        <v>496</v>
      </c>
      <c r="F143" s="270" t="s">
        <v>1449</v>
      </c>
      <c r="G143" s="270" t="s">
        <v>978</v>
      </c>
      <c r="H143" s="270" t="s">
        <v>979</v>
      </c>
      <c r="I143" s="270" t="s">
        <v>980</v>
      </c>
      <c r="J143" s="270"/>
      <c r="K143" s="262" t="e">
        <f>_xlfn.COUNTIFS('ｴﾝﾄﾘｰ男子'!$F$2:$F$101,$B143,'ｴﾝﾄﾘｰ男子'!$B$2:$B$101,"A")</f>
        <v>#NAME?</v>
      </c>
      <c r="L143" s="262" t="e">
        <f>_xlfn.COUNTIFS('ｴﾝﾄﾘｰ男子'!$F$2:$F$101,$B143,'ｴﾝﾄﾘｰ男子'!$B$2:$B$101,"B")</f>
        <v>#NAME?</v>
      </c>
      <c r="M143" s="262" t="e">
        <f>_xlfn.COUNTIFS('ｴﾝﾄﾘｰ男子'!$F$2:$F$101,$B143,'ｴﾝﾄﾘｰ男子'!$B$2:$B$101,"C")</f>
        <v>#NAME?</v>
      </c>
      <c r="N143" s="262" t="e">
        <f t="shared" si="9"/>
        <v>#NAME?</v>
      </c>
      <c r="O143" s="262" t="e">
        <f>_xlfn.COUNTIFS('ｴﾝﾄﾘｰ女子'!$F$2:$F$101,$B143,'ｴﾝﾄﾘｰ女子'!$B$2:$B$101,"A")</f>
        <v>#NAME?</v>
      </c>
      <c r="P143" s="262" t="e">
        <f>_xlfn.COUNTIFS('ｴﾝﾄﾘｰ女子'!$F$2:$F$101,$B143,'ｴﾝﾄﾘｰ女子'!$B$2:$B$101,"B")</f>
        <v>#NAME?</v>
      </c>
      <c r="Q143" s="262" t="e">
        <f>_xlfn.COUNTIFS('ｴﾝﾄﾘｰ女子'!$F$2:$F$101,$B143,'ｴﾝﾄﾘｰ女子'!$B$2:$B$101,"C")</f>
        <v>#NAME?</v>
      </c>
      <c r="R143" s="262" t="e">
        <f t="shared" si="10"/>
        <v>#NAME?</v>
      </c>
      <c r="S143" s="262" t="e">
        <f t="shared" si="11"/>
        <v>#NAME?</v>
      </c>
    </row>
    <row r="144" spans="1:19" ht="18.75">
      <c r="A144" s="255" t="s">
        <v>981</v>
      </c>
      <c r="B144" s="260" t="str">
        <f t="shared" si="12"/>
        <v>D44</v>
      </c>
      <c r="C144" s="257" t="s">
        <v>1281</v>
      </c>
      <c r="D144" s="270" t="s">
        <v>465</v>
      </c>
      <c r="E144" s="270" t="s">
        <v>498</v>
      </c>
      <c r="F144" s="270" t="s">
        <v>1450</v>
      </c>
      <c r="G144" s="270" t="s">
        <v>982</v>
      </c>
      <c r="H144" s="270" t="s">
        <v>983</v>
      </c>
      <c r="I144" s="270" t="s">
        <v>984</v>
      </c>
      <c r="J144" s="270"/>
      <c r="K144" s="262" t="e">
        <f>_xlfn.COUNTIFS('ｴﾝﾄﾘｰ男子'!$F$2:$F$101,$B144,'ｴﾝﾄﾘｰ男子'!$B$2:$B$101,"A")</f>
        <v>#NAME?</v>
      </c>
      <c r="L144" s="262" t="e">
        <f>_xlfn.COUNTIFS('ｴﾝﾄﾘｰ男子'!$F$2:$F$101,$B144,'ｴﾝﾄﾘｰ男子'!$B$2:$B$101,"B")</f>
        <v>#NAME?</v>
      </c>
      <c r="M144" s="262" t="e">
        <f>_xlfn.COUNTIFS('ｴﾝﾄﾘｰ男子'!$F$2:$F$101,$B144,'ｴﾝﾄﾘｰ男子'!$B$2:$B$101,"C")</f>
        <v>#NAME?</v>
      </c>
      <c r="N144" s="262" t="e">
        <f t="shared" si="9"/>
        <v>#NAME?</v>
      </c>
      <c r="O144" s="262" t="e">
        <f>_xlfn.COUNTIFS('ｴﾝﾄﾘｰ女子'!$F$2:$F$101,$B144,'ｴﾝﾄﾘｰ女子'!$B$2:$B$101,"A")</f>
        <v>#NAME?</v>
      </c>
      <c r="P144" s="262" t="e">
        <f>_xlfn.COUNTIFS('ｴﾝﾄﾘｰ女子'!$F$2:$F$101,$B144,'ｴﾝﾄﾘｰ女子'!$B$2:$B$101,"B")</f>
        <v>#NAME?</v>
      </c>
      <c r="Q144" s="262" t="e">
        <f>_xlfn.COUNTIFS('ｴﾝﾄﾘｰ女子'!$F$2:$F$101,$B144,'ｴﾝﾄﾘｰ女子'!$B$2:$B$101,"C")</f>
        <v>#NAME?</v>
      </c>
      <c r="R144" s="262" t="e">
        <f t="shared" si="10"/>
        <v>#NAME?</v>
      </c>
      <c r="S144" s="262" t="e">
        <f t="shared" si="11"/>
        <v>#NAME?</v>
      </c>
    </row>
    <row r="145" spans="1:19" ht="18.75">
      <c r="A145" s="255" t="s">
        <v>981</v>
      </c>
      <c r="B145" s="260" t="str">
        <f t="shared" si="12"/>
        <v>D45</v>
      </c>
      <c r="C145" s="257" t="s">
        <v>1282</v>
      </c>
      <c r="D145" s="270" t="s">
        <v>467</v>
      </c>
      <c r="E145" s="270" t="s">
        <v>500</v>
      </c>
      <c r="F145" s="270" t="s">
        <v>1451</v>
      </c>
      <c r="G145" s="270" t="s">
        <v>985</v>
      </c>
      <c r="H145" s="270" t="s">
        <v>986</v>
      </c>
      <c r="I145" s="270" t="s">
        <v>987</v>
      </c>
      <c r="J145" s="270"/>
      <c r="K145" s="262" t="e">
        <f>_xlfn.COUNTIFS('ｴﾝﾄﾘｰ男子'!$F$2:$F$101,$B145,'ｴﾝﾄﾘｰ男子'!$B$2:$B$101,"A")</f>
        <v>#NAME?</v>
      </c>
      <c r="L145" s="262" t="e">
        <f>_xlfn.COUNTIFS('ｴﾝﾄﾘｰ男子'!$F$2:$F$101,$B145,'ｴﾝﾄﾘｰ男子'!$B$2:$B$101,"B")</f>
        <v>#NAME?</v>
      </c>
      <c r="M145" s="262" t="e">
        <f>_xlfn.COUNTIFS('ｴﾝﾄﾘｰ男子'!$F$2:$F$101,$B145,'ｴﾝﾄﾘｰ男子'!$B$2:$B$101,"C")</f>
        <v>#NAME?</v>
      </c>
      <c r="N145" s="262" t="e">
        <f t="shared" si="9"/>
        <v>#NAME?</v>
      </c>
      <c r="O145" s="262" t="e">
        <f>_xlfn.COUNTIFS('ｴﾝﾄﾘｰ女子'!$F$2:$F$101,$B145,'ｴﾝﾄﾘｰ女子'!$B$2:$B$101,"A")</f>
        <v>#NAME?</v>
      </c>
      <c r="P145" s="262" t="e">
        <f>_xlfn.COUNTIFS('ｴﾝﾄﾘｰ女子'!$F$2:$F$101,$B145,'ｴﾝﾄﾘｰ女子'!$B$2:$B$101,"B")</f>
        <v>#NAME?</v>
      </c>
      <c r="Q145" s="262" t="e">
        <f>_xlfn.COUNTIFS('ｴﾝﾄﾘｰ女子'!$F$2:$F$101,$B145,'ｴﾝﾄﾘｰ女子'!$B$2:$B$101,"C")</f>
        <v>#NAME?</v>
      </c>
      <c r="R145" s="262" t="e">
        <f t="shared" si="10"/>
        <v>#NAME?</v>
      </c>
      <c r="S145" s="262" t="e">
        <f t="shared" si="11"/>
        <v>#NAME?</v>
      </c>
    </row>
    <row r="146" spans="1:19" ht="18.75">
      <c r="A146" s="255" t="s">
        <v>981</v>
      </c>
      <c r="B146" s="260" t="str">
        <f t="shared" si="12"/>
        <v>D46</v>
      </c>
      <c r="C146" s="257" t="s">
        <v>1283</v>
      </c>
      <c r="D146" s="270" t="s">
        <v>469</v>
      </c>
      <c r="E146" s="270" t="s">
        <v>502</v>
      </c>
      <c r="F146" s="270" t="s">
        <v>1452</v>
      </c>
      <c r="G146" s="270" t="s">
        <v>988</v>
      </c>
      <c r="H146" s="270" t="s">
        <v>989</v>
      </c>
      <c r="I146" s="270" t="s">
        <v>990</v>
      </c>
      <c r="J146" s="270"/>
      <c r="K146" s="262" t="e">
        <f>_xlfn.COUNTIFS('ｴﾝﾄﾘｰ男子'!$F$2:$F$101,$B146,'ｴﾝﾄﾘｰ男子'!$B$2:$B$101,"A")</f>
        <v>#NAME?</v>
      </c>
      <c r="L146" s="262" t="e">
        <f>_xlfn.COUNTIFS('ｴﾝﾄﾘｰ男子'!$F$2:$F$101,$B146,'ｴﾝﾄﾘｰ男子'!$B$2:$B$101,"B")</f>
        <v>#NAME?</v>
      </c>
      <c r="M146" s="262" t="e">
        <f>_xlfn.COUNTIFS('ｴﾝﾄﾘｰ男子'!$F$2:$F$101,$B146,'ｴﾝﾄﾘｰ男子'!$B$2:$B$101,"C")</f>
        <v>#NAME?</v>
      </c>
      <c r="N146" s="262" t="e">
        <f t="shared" si="9"/>
        <v>#NAME?</v>
      </c>
      <c r="O146" s="262" t="e">
        <f>_xlfn.COUNTIFS('ｴﾝﾄﾘｰ女子'!$F$2:$F$101,$B146,'ｴﾝﾄﾘｰ女子'!$B$2:$B$101,"A")</f>
        <v>#NAME?</v>
      </c>
      <c r="P146" s="262" t="e">
        <f>_xlfn.COUNTIFS('ｴﾝﾄﾘｰ女子'!$F$2:$F$101,$B146,'ｴﾝﾄﾘｰ女子'!$B$2:$B$101,"B")</f>
        <v>#NAME?</v>
      </c>
      <c r="Q146" s="262" t="e">
        <f>_xlfn.COUNTIFS('ｴﾝﾄﾘｰ女子'!$F$2:$F$101,$B146,'ｴﾝﾄﾘｰ女子'!$B$2:$B$101,"C")</f>
        <v>#NAME?</v>
      </c>
      <c r="R146" s="262" t="e">
        <f t="shared" si="10"/>
        <v>#NAME?</v>
      </c>
      <c r="S146" s="262" t="e">
        <f t="shared" si="11"/>
        <v>#NAME?</v>
      </c>
    </row>
    <row r="147" spans="1:19" ht="18.75">
      <c r="A147" s="255" t="s">
        <v>981</v>
      </c>
      <c r="B147" s="260" t="str">
        <f t="shared" si="12"/>
        <v>D47</v>
      </c>
      <c r="C147" s="257" t="s">
        <v>1284</v>
      </c>
      <c r="D147" s="270" t="s">
        <v>471</v>
      </c>
      <c r="E147" s="270" t="s">
        <v>504</v>
      </c>
      <c r="F147" s="270" t="s">
        <v>1453</v>
      </c>
      <c r="G147" s="270" t="s">
        <v>991</v>
      </c>
      <c r="H147" s="270" t="s">
        <v>992</v>
      </c>
      <c r="I147" s="270" t="s">
        <v>993</v>
      </c>
      <c r="J147" s="270"/>
      <c r="K147" s="262" t="e">
        <f>_xlfn.COUNTIFS('ｴﾝﾄﾘｰ男子'!$F$2:$F$101,$B147,'ｴﾝﾄﾘｰ男子'!$B$2:$B$101,"A")</f>
        <v>#NAME?</v>
      </c>
      <c r="L147" s="262" t="e">
        <f>_xlfn.COUNTIFS('ｴﾝﾄﾘｰ男子'!$F$2:$F$101,$B147,'ｴﾝﾄﾘｰ男子'!$B$2:$B$101,"B")</f>
        <v>#NAME?</v>
      </c>
      <c r="M147" s="262" t="e">
        <f>_xlfn.COUNTIFS('ｴﾝﾄﾘｰ男子'!$F$2:$F$101,$B147,'ｴﾝﾄﾘｰ男子'!$B$2:$B$101,"C")</f>
        <v>#NAME?</v>
      </c>
      <c r="N147" s="262" t="e">
        <f t="shared" si="9"/>
        <v>#NAME?</v>
      </c>
      <c r="O147" s="262" t="e">
        <f>_xlfn.COUNTIFS('ｴﾝﾄﾘｰ女子'!$F$2:$F$101,$B147,'ｴﾝﾄﾘｰ女子'!$B$2:$B$101,"A")</f>
        <v>#NAME?</v>
      </c>
      <c r="P147" s="262" t="e">
        <f>_xlfn.COUNTIFS('ｴﾝﾄﾘｰ女子'!$F$2:$F$101,$B147,'ｴﾝﾄﾘｰ女子'!$B$2:$B$101,"B")</f>
        <v>#NAME?</v>
      </c>
      <c r="Q147" s="262" t="e">
        <f>_xlfn.COUNTIFS('ｴﾝﾄﾘｰ女子'!$F$2:$F$101,$B147,'ｴﾝﾄﾘｰ女子'!$B$2:$B$101,"C")</f>
        <v>#NAME?</v>
      </c>
      <c r="R147" s="262" t="e">
        <f t="shared" si="10"/>
        <v>#NAME?</v>
      </c>
      <c r="S147" s="262" t="e">
        <f t="shared" si="11"/>
        <v>#NAME?</v>
      </c>
    </row>
    <row r="148" spans="1:19" ht="18.75">
      <c r="A148" s="255" t="s">
        <v>981</v>
      </c>
      <c r="B148" s="260" t="str">
        <f t="shared" si="12"/>
        <v>D48</v>
      </c>
      <c r="C148" s="257" t="s">
        <v>1285</v>
      </c>
      <c r="D148" s="270" t="s">
        <v>473</v>
      </c>
      <c r="E148" s="270" t="s">
        <v>506</v>
      </c>
      <c r="F148" s="270" t="s">
        <v>1454</v>
      </c>
      <c r="G148" s="270" t="s">
        <v>994</v>
      </c>
      <c r="H148" s="270" t="s">
        <v>995</v>
      </c>
      <c r="I148" s="270" t="s">
        <v>996</v>
      </c>
      <c r="J148" s="270"/>
      <c r="K148" s="262" t="e">
        <f>_xlfn.COUNTIFS('ｴﾝﾄﾘｰ男子'!$F$2:$F$101,$B148,'ｴﾝﾄﾘｰ男子'!$B$2:$B$101,"A")</f>
        <v>#NAME?</v>
      </c>
      <c r="L148" s="262" t="e">
        <f>_xlfn.COUNTIFS('ｴﾝﾄﾘｰ男子'!$F$2:$F$101,$B148,'ｴﾝﾄﾘｰ男子'!$B$2:$B$101,"B")</f>
        <v>#NAME?</v>
      </c>
      <c r="M148" s="262" t="e">
        <f>_xlfn.COUNTIFS('ｴﾝﾄﾘｰ男子'!$F$2:$F$101,$B148,'ｴﾝﾄﾘｰ男子'!$B$2:$B$101,"C")</f>
        <v>#NAME?</v>
      </c>
      <c r="N148" s="262" t="e">
        <f t="shared" si="9"/>
        <v>#NAME?</v>
      </c>
      <c r="O148" s="262" t="e">
        <f>_xlfn.COUNTIFS('ｴﾝﾄﾘｰ女子'!$F$2:$F$101,$B148,'ｴﾝﾄﾘｰ女子'!$B$2:$B$101,"A")</f>
        <v>#NAME?</v>
      </c>
      <c r="P148" s="262" t="e">
        <f>_xlfn.COUNTIFS('ｴﾝﾄﾘｰ女子'!$F$2:$F$101,$B148,'ｴﾝﾄﾘｰ女子'!$B$2:$B$101,"B")</f>
        <v>#NAME?</v>
      </c>
      <c r="Q148" s="262" t="e">
        <f>_xlfn.COUNTIFS('ｴﾝﾄﾘｰ女子'!$F$2:$F$101,$B148,'ｴﾝﾄﾘｰ女子'!$B$2:$B$101,"C")</f>
        <v>#NAME?</v>
      </c>
      <c r="R148" s="262" t="e">
        <f t="shared" si="10"/>
        <v>#NAME?</v>
      </c>
      <c r="S148" s="262" t="e">
        <f t="shared" si="11"/>
        <v>#NAME?</v>
      </c>
    </row>
    <row r="149" spans="1:19" ht="18.75">
      <c r="A149" s="255" t="s">
        <v>981</v>
      </c>
      <c r="B149" s="260" t="str">
        <f t="shared" si="12"/>
        <v>D49</v>
      </c>
      <c r="C149" s="257" t="s">
        <v>1286</v>
      </c>
      <c r="D149" s="270" t="s">
        <v>475</v>
      </c>
      <c r="E149" s="270" t="s">
        <v>508</v>
      </c>
      <c r="F149" s="270" t="s">
        <v>1455</v>
      </c>
      <c r="G149" s="270" t="s">
        <v>997</v>
      </c>
      <c r="H149" s="270" t="s">
        <v>998</v>
      </c>
      <c r="I149" s="270" t="s">
        <v>999</v>
      </c>
      <c r="J149" s="270"/>
      <c r="K149" s="262" t="e">
        <f>_xlfn.COUNTIFS('ｴﾝﾄﾘｰ男子'!$F$2:$F$101,$B149,'ｴﾝﾄﾘｰ男子'!$B$2:$B$101,"A")</f>
        <v>#NAME?</v>
      </c>
      <c r="L149" s="262" t="e">
        <f>_xlfn.COUNTIFS('ｴﾝﾄﾘｰ男子'!$F$2:$F$101,$B149,'ｴﾝﾄﾘｰ男子'!$B$2:$B$101,"B")</f>
        <v>#NAME?</v>
      </c>
      <c r="M149" s="262" t="e">
        <f>_xlfn.COUNTIFS('ｴﾝﾄﾘｰ男子'!$F$2:$F$101,$B149,'ｴﾝﾄﾘｰ男子'!$B$2:$B$101,"C")</f>
        <v>#NAME?</v>
      </c>
      <c r="N149" s="262" t="e">
        <f t="shared" si="9"/>
        <v>#NAME?</v>
      </c>
      <c r="O149" s="262" t="e">
        <f>_xlfn.COUNTIFS('ｴﾝﾄﾘｰ女子'!$F$2:$F$101,$B149,'ｴﾝﾄﾘｰ女子'!$B$2:$B$101,"A")</f>
        <v>#NAME?</v>
      </c>
      <c r="P149" s="262" t="e">
        <f>_xlfn.COUNTIFS('ｴﾝﾄﾘｰ女子'!$F$2:$F$101,$B149,'ｴﾝﾄﾘｰ女子'!$B$2:$B$101,"B")</f>
        <v>#NAME?</v>
      </c>
      <c r="Q149" s="262" t="e">
        <f>_xlfn.COUNTIFS('ｴﾝﾄﾘｰ女子'!$F$2:$F$101,$B149,'ｴﾝﾄﾘｰ女子'!$B$2:$B$101,"C")</f>
        <v>#NAME?</v>
      </c>
      <c r="R149" s="262" t="e">
        <f t="shared" si="10"/>
        <v>#NAME?</v>
      </c>
      <c r="S149" s="262" t="e">
        <f t="shared" si="11"/>
        <v>#NAME?</v>
      </c>
    </row>
    <row r="150" spans="1:19" ht="18.75">
      <c r="A150" s="255" t="s">
        <v>1000</v>
      </c>
      <c r="B150" s="260" t="str">
        <f t="shared" si="12"/>
        <v>D50</v>
      </c>
      <c r="C150" s="257" t="s">
        <v>1287</v>
      </c>
      <c r="D150" s="270" t="s">
        <v>477</v>
      </c>
      <c r="E150" s="270" t="s">
        <v>510</v>
      </c>
      <c r="F150" s="270" t="s">
        <v>1456</v>
      </c>
      <c r="G150" s="270" t="s">
        <v>1001</v>
      </c>
      <c r="H150" s="270" t="s">
        <v>1002</v>
      </c>
      <c r="I150" s="270" t="s">
        <v>1003</v>
      </c>
      <c r="J150" s="270"/>
      <c r="K150" s="262" t="e">
        <f>_xlfn.COUNTIFS('ｴﾝﾄﾘｰ男子'!$F$2:$F$101,$B150,'ｴﾝﾄﾘｰ男子'!$B$2:$B$101,"A")</f>
        <v>#NAME?</v>
      </c>
      <c r="L150" s="262" t="e">
        <f>_xlfn.COUNTIFS('ｴﾝﾄﾘｰ男子'!$F$2:$F$101,$B150,'ｴﾝﾄﾘｰ男子'!$B$2:$B$101,"B")</f>
        <v>#NAME?</v>
      </c>
      <c r="M150" s="262" t="e">
        <f>_xlfn.COUNTIFS('ｴﾝﾄﾘｰ男子'!$F$2:$F$101,$B150,'ｴﾝﾄﾘｰ男子'!$B$2:$B$101,"C")</f>
        <v>#NAME?</v>
      </c>
      <c r="N150" s="262" t="e">
        <f t="shared" si="9"/>
        <v>#NAME?</v>
      </c>
      <c r="O150" s="262" t="e">
        <f>_xlfn.COUNTIFS('ｴﾝﾄﾘｰ女子'!$F$2:$F$101,$B150,'ｴﾝﾄﾘｰ女子'!$B$2:$B$101,"A")</f>
        <v>#NAME?</v>
      </c>
      <c r="P150" s="262" t="e">
        <f>_xlfn.COUNTIFS('ｴﾝﾄﾘｰ女子'!$F$2:$F$101,$B150,'ｴﾝﾄﾘｰ女子'!$B$2:$B$101,"B")</f>
        <v>#NAME?</v>
      </c>
      <c r="Q150" s="262" t="e">
        <f>_xlfn.COUNTIFS('ｴﾝﾄﾘｰ女子'!$F$2:$F$101,$B150,'ｴﾝﾄﾘｰ女子'!$B$2:$B$101,"C")</f>
        <v>#NAME?</v>
      </c>
      <c r="R150" s="262" t="e">
        <f t="shared" si="10"/>
        <v>#NAME?</v>
      </c>
      <c r="S150" s="262" t="e">
        <f t="shared" si="11"/>
        <v>#NAME?</v>
      </c>
    </row>
    <row r="151" spans="1:19" ht="18.75">
      <c r="A151" s="255" t="s">
        <v>1000</v>
      </c>
      <c r="B151" s="260" t="str">
        <f t="shared" si="12"/>
        <v>D51</v>
      </c>
      <c r="C151" s="257" t="s">
        <v>1578</v>
      </c>
      <c r="D151" s="270" t="s">
        <v>479</v>
      </c>
      <c r="E151" s="270"/>
      <c r="F151" s="270"/>
      <c r="G151" s="270"/>
      <c r="H151" s="270"/>
      <c r="I151" s="270"/>
      <c r="J151" s="270"/>
      <c r="K151" s="262" t="e">
        <f>_xlfn.COUNTIFS('ｴﾝﾄﾘｰ男子'!$F$2:$F$101,$B151,'ｴﾝﾄﾘｰ男子'!$B$2:$B$101,"A")</f>
        <v>#NAME?</v>
      </c>
      <c r="L151" s="262" t="e">
        <f>_xlfn.COUNTIFS('ｴﾝﾄﾘｰ男子'!$F$2:$F$101,$B151,'ｴﾝﾄﾘｰ男子'!$B$2:$B$101,"B")</f>
        <v>#NAME?</v>
      </c>
      <c r="M151" s="262" t="e">
        <f>_xlfn.COUNTIFS('ｴﾝﾄﾘｰ男子'!$F$2:$F$101,$B151,'ｴﾝﾄﾘｰ男子'!$B$2:$B$101,"C")</f>
        <v>#NAME?</v>
      </c>
      <c r="N151" s="262" t="e">
        <f t="shared" si="9"/>
        <v>#NAME?</v>
      </c>
      <c r="O151" s="262" t="e">
        <f>_xlfn.COUNTIFS('ｴﾝﾄﾘｰ女子'!$F$2:$F$101,$B151,'ｴﾝﾄﾘｰ女子'!$B$2:$B$101,"A")</f>
        <v>#NAME?</v>
      </c>
      <c r="P151" s="262" t="e">
        <f>_xlfn.COUNTIFS('ｴﾝﾄﾘｰ女子'!$F$2:$F$101,$B151,'ｴﾝﾄﾘｰ女子'!$B$2:$B$101,"B")</f>
        <v>#NAME?</v>
      </c>
      <c r="Q151" s="262" t="e">
        <f>_xlfn.COUNTIFS('ｴﾝﾄﾘｰ女子'!$F$2:$F$101,$B151,'ｴﾝﾄﾘｰ女子'!$B$2:$B$101,"C")</f>
        <v>#NAME?</v>
      </c>
      <c r="R151" s="262" t="e">
        <f t="shared" si="10"/>
        <v>#NAME?</v>
      </c>
      <c r="S151" s="262" t="e">
        <f t="shared" si="11"/>
        <v>#NAME?</v>
      </c>
    </row>
    <row r="152" spans="1:19" ht="18.75">
      <c r="A152" s="255" t="s">
        <v>1000</v>
      </c>
      <c r="B152" s="260" t="str">
        <f t="shared" si="12"/>
        <v>D52</v>
      </c>
      <c r="C152" s="257" t="s">
        <v>1288</v>
      </c>
      <c r="D152" s="270" t="s">
        <v>481</v>
      </c>
      <c r="E152" s="270" t="s">
        <v>513</v>
      </c>
      <c r="F152" s="270" t="s">
        <v>1457</v>
      </c>
      <c r="G152" s="270" t="s">
        <v>1004</v>
      </c>
      <c r="H152" s="270" t="s">
        <v>1005</v>
      </c>
      <c r="I152" s="270" t="s">
        <v>1006</v>
      </c>
      <c r="J152" s="270"/>
      <c r="K152" s="262" t="e">
        <f>_xlfn.COUNTIFS('ｴﾝﾄﾘｰ男子'!$F$2:$F$101,$B152,'ｴﾝﾄﾘｰ男子'!$B$2:$B$101,"A")</f>
        <v>#NAME?</v>
      </c>
      <c r="L152" s="262" t="e">
        <f>_xlfn.COUNTIFS('ｴﾝﾄﾘｰ男子'!$F$2:$F$101,$B152,'ｴﾝﾄﾘｰ男子'!$B$2:$B$101,"B")</f>
        <v>#NAME?</v>
      </c>
      <c r="M152" s="262" t="e">
        <f>_xlfn.COUNTIFS('ｴﾝﾄﾘｰ男子'!$F$2:$F$101,$B152,'ｴﾝﾄﾘｰ男子'!$B$2:$B$101,"C")</f>
        <v>#NAME?</v>
      </c>
      <c r="N152" s="262" t="e">
        <f t="shared" si="9"/>
        <v>#NAME?</v>
      </c>
      <c r="O152" s="262" t="e">
        <f>_xlfn.COUNTIFS('ｴﾝﾄﾘｰ女子'!$F$2:$F$101,$B152,'ｴﾝﾄﾘｰ女子'!$B$2:$B$101,"A")</f>
        <v>#NAME?</v>
      </c>
      <c r="P152" s="262" t="e">
        <f>_xlfn.COUNTIFS('ｴﾝﾄﾘｰ女子'!$F$2:$F$101,$B152,'ｴﾝﾄﾘｰ女子'!$B$2:$B$101,"B")</f>
        <v>#NAME?</v>
      </c>
      <c r="Q152" s="262" t="e">
        <f>_xlfn.COUNTIFS('ｴﾝﾄﾘｰ女子'!$F$2:$F$101,$B152,'ｴﾝﾄﾘｰ女子'!$B$2:$B$101,"C")</f>
        <v>#NAME?</v>
      </c>
      <c r="R152" s="262" t="e">
        <f t="shared" si="10"/>
        <v>#NAME?</v>
      </c>
      <c r="S152" s="262" t="e">
        <f t="shared" si="11"/>
        <v>#NAME?</v>
      </c>
    </row>
    <row r="153" spans="1:19" ht="18.75">
      <c r="A153" s="255" t="s">
        <v>1000</v>
      </c>
      <c r="B153" s="260" t="str">
        <f t="shared" si="12"/>
        <v>D53</v>
      </c>
      <c r="C153" s="257" t="s">
        <v>1289</v>
      </c>
      <c r="D153" s="270" t="s">
        <v>483</v>
      </c>
      <c r="E153" s="270" t="s">
        <v>515</v>
      </c>
      <c r="F153" s="270" t="s">
        <v>1458</v>
      </c>
      <c r="G153" s="270" t="s">
        <v>1007</v>
      </c>
      <c r="H153" s="270" t="s">
        <v>1008</v>
      </c>
      <c r="I153" s="270" t="s">
        <v>1009</v>
      </c>
      <c r="J153" s="270"/>
      <c r="K153" s="262" t="e">
        <f>_xlfn.COUNTIFS('ｴﾝﾄﾘｰ男子'!$F$2:$F$101,$B153,'ｴﾝﾄﾘｰ男子'!$B$2:$B$101,"A")</f>
        <v>#NAME?</v>
      </c>
      <c r="L153" s="262" t="e">
        <f>_xlfn.COUNTIFS('ｴﾝﾄﾘｰ男子'!$F$2:$F$101,$B153,'ｴﾝﾄﾘｰ男子'!$B$2:$B$101,"B")</f>
        <v>#NAME?</v>
      </c>
      <c r="M153" s="262" t="e">
        <f>_xlfn.COUNTIFS('ｴﾝﾄﾘｰ男子'!$F$2:$F$101,$B153,'ｴﾝﾄﾘｰ男子'!$B$2:$B$101,"C")</f>
        <v>#NAME?</v>
      </c>
      <c r="N153" s="262" t="e">
        <f t="shared" si="9"/>
        <v>#NAME?</v>
      </c>
      <c r="O153" s="262" t="e">
        <f>_xlfn.COUNTIFS('ｴﾝﾄﾘｰ女子'!$F$2:$F$101,$B153,'ｴﾝﾄﾘｰ女子'!$B$2:$B$101,"A")</f>
        <v>#NAME?</v>
      </c>
      <c r="P153" s="262" t="e">
        <f>_xlfn.COUNTIFS('ｴﾝﾄﾘｰ女子'!$F$2:$F$101,$B153,'ｴﾝﾄﾘｰ女子'!$B$2:$B$101,"B")</f>
        <v>#NAME?</v>
      </c>
      <c r="Q153" s="262" t="e">
        <f>_xlfn.COUNTIFS('ｴﾝﾄﾘｰ女子'!$F$2:$F$101,$B153,'ｴﾝﾄﾘｰ女子'!$B$2:$B$101,"C")</f>
        <v>#NAME?</v>
      </c>
      <c r="R153" s="262" t="e">
        <f t="shared" si="10"/>
        <v>#NAME?</v>
      </c>
      <c r="S153" s="262" t="e">
        <f t="shared" si="11"/>
        <v>#NAME?</v>
      </c>
    </row>
    <row r="154" spans="1:19" ht="18.75">
      <c r="A154" s="255" t="s">
        <v>1010</v>
      </c>
      <c r="B154" s="260" t="str">
        <f t="shared" si="12"/>
        <v>D54</v>
      </c>
      <c r="C154" s="257" t="s">
        <v>1290</v>
      </c>
      <c r="D154" s="270" t="s">
        <v>485</v>
      </c>
      <c r="E154" s="270" t="s">
        <v>517</v>
      </c>
      <c r="F154" s="270" t="s">
        <v>1459</v>
      </c>
      <c r="G154" s="270" t="s">
        <v>1011</v>
      </c>
      <c r="H154" s="270" t="s">
        <v>1012</v>
      </c>
      <c r="I154" s="270" t="s">
        <v>1013</v>
      </c>
      <c r="J154" s="270"/>
      <c r="K154" s="262" t="e">
        <f>_xlfn.COUNTIFS('ｴﾝﾄﾘｰ男子'!$F$2:$F$101,$B154,'ｴﾝﾄﾘｰ男子'!$B$2:$B$101,"A")</f>
        <v>#NAME?</v>
      </c>
      <c r="L154" s="262" t="e">
        <f>_xlfn.COUNTIFS('ｴﾝﾄﾘｰ男子'!$F$2:$F$101,$B154,'ｴﾝﾄﾘｰ男子'!$B$2:$B$101,"B")</f>
        <v>#NAME?</v>
      </c>
      <c r="M154" s="262" t="e">
        <f>_xlfn.COUNTIFS('ｴﾝﾄﾘｰ男子'!$F$2:$F$101,$B154,'ｴﾝﾄﾘｰ男子'!$B$2:$B$101,"C")</f>
        <v>#NAME?</v>
      </c>
      <c r="N154" s="262" t="e">
        <f t="shared" si="9"/>
        <v>#NAME?</v>
      </c>
      <c r="O154" s="262" t="e">
        <f>_xlfn.COUNTIFS('ｴﾝﾄﾘｰ女子'!$F$2:$F$101,$B154,'ｴﾝﾄﾘｰ女子'!$B$2:$B$101,"A")</f>
        <v>#NAME?</v>
      </c>
      <c r="P154" s="262" t="e">
        <f>_xlfn.COUNTIFS('ｴﾝﾄﾘｰ女子'!$F$2:$F$101,$B154,'ｴﾝﾄﾘｰ女子'!$B$2:$B$101,"B")</f>
        <v>#NAME?</v>
      </c>
      <c r="Q154" s="262" t="e">
        <f>_xlfn.COUNTIFS('ｴﾝﾄﾘｰ女子'!$F$2:$F$101,$B154,'ｴﾝﾄﾘｰ女子'!$B$2:$B$101,"C")</f>
        <v>#NAME?</v>
      </c>
      <c r="R154" s="262" t="e">
        <f t="shared" si="10"/>
        <v>#NAME?</v>
      </c>
      <c r="S154" s="262" t="e">
        <f t="shared" si="11"/>
        <v>#NAME?</v>
      </c>
    </row>
    <row r="155" spans="1:19" ht="18.75">
      <c r="A155" s="255" t="s">
        <v>1010</v>
      </c>
      <c r="B155" s="260" t="str">
        <f t="shared" si="12"/>
        <v>D55</v>
      </c>
      <c r="C155" s="257" t="s">
        <v>1291</v>
      </c>
      <c r="D155" s="270" t="s">
        <v>487</v>
      </c>
      <c r="E155" s="270" t="s">
        <v>519</v>
      </c>
      <c r="F155" s="270" t="s">
        <v>1460</v>
      </c>
      <c r="G155" s="270" t="s">
        <v>1014</v>
      </c>
      <c r="H155" s="270" t="s">
        <v>1015</v>
      </c>
      <c r="I155" s="270" t="s">
        <v>1016</v>
      </c>
      <c r="J155" s="270"/>
      <c r="K155" s="262" t="e">
        <f>_xlfn.COUNTIFS('ｴﾝﾄﾘｰ男子'!$F$2:$F$101,$B155,'ｴﾝﾄﾘｰ男子'!$B$2:$B$101,"A")</f>
        <v>#NAME?</v>
      </c>
      <c r="L155" s="262" t="e">
        <f>_xlfn.COUNTIFS('ｴﾝﾄﾘｰ男子'!$F$2:$F$101,$B155,'ｴﾝﾄﾘｰ男子'!$B$2:$B$101,"B")</f>
        <v>#NAME?</v>
      </c>
      <c r="M155" s="262" t="e">
        <f>_xlfn.COUNTIFS('ｴﾝﾄﾘｰ男子'!$F$2:$F$101,$B155,'ｴﾝﾄﾘｰ男子'!$B$2:$B$101,"C")</f>
        <v>#NAME?</v>
      </c>
      <c r="N155" s="262" t="e">
        <f t="shared" si="9"/>
        <v>#NAME?</v>
      </c>
      <c r="O155" s="262" t="e">
        <f>_xlfn.COUNTIFS('ｴﾝﾄﾘｰ女子'!$F$2:$F$101,$B155,'ｴﾝﾄﾘｰ女子'!$B$2:$B$101,"A")</f>
        <v>#NAME?</v>
      </c>
      <c r="P155" s="262" t="e">
        <f>_xlfn.COUNTIFS('ｴﾝﾄﾘｰ女子'!$F$2:$F$101,$B155,'ｴﾝﾄﾘｰ女子'!$B$2:$B$101,"B")</f>
        <v>#NAME?</v>
      </c>
      <c r="Q155" s="262" t="e">
        <f>_xlfn.COUNTIFS('ｴﾝﾄﾘｰ女子'!$F$2:$F$101,$B155,'ｴﾝﾄﾘｰ女子'!$B$2:$B$101,"C")</f>
        <v>#NAME?</v>
      </c>
      <c r="R155" s="262" t="e">
        <f t="shared" si="10"/>
        <v>#NAME?</v>
      </c>
      <c r="S155" s="262" t="e">
        <f t="shared" si="11"/>
        <v>#NAME?</v>
      </c>
    </row>
    <row r="156" spans="1:19" ht="18.75">
      <c r="A156" s="255" t="s">
        <v>1017</v>
      </c>
      <c r="B156" s="260" t="str">
        <f t="shared" si="12"/>
        <v>D56</v>
      </c>
      <c r="C156" s="257" t="s">
        <v>1578</v>
      </c>
      <c r="D156" s="270" t="s">
        <v>489</v>
      </c>
      <c r="E156" s="270"/>
      <c r="F156" s="270"/>
      <c r="G156" s="270"/>
      <c r="H156" s="270"/>
      <c r="I156" s="270"/>
      <c r="J156" s="270"/>
      <c r="K156" s="262" t="e">
        <f>_xlfn.COUNTIFS('ｴﾝﾄﾘｰ男子'!$F$2:$F$101,$B156,'ｴﾝﾄﾘｰ男子'!$B$2:$B$101,"A")</f>
        <v>#NAME?</v>
      </c>
      <c r="L156" s="262" t="e">
        <f>_xlfn.COUNTIFS('ｴﾝﾄﾘｰ男子'!$F$2:$F$101,$B156,'ｴﾝﾄﾘｰ男子'!$B$2:$B$101,"B")</f>
        <v>#NAME?</v>
      </c>
      <c r="M156" s="262" t="e">
        <f>_xlfn.COUNTIFS('ｴﾝﾄﾘｰ男子'!$F$2:$F$101,$B156,'ｴﾝﾄﾘｰ男子'!$B$2:$B$101,"C")</f>
        <v>#NAME?</v>
      </c>
      <c r="N156" s="262" t="e">
        <f t="shared" si="9"/>
        <v>#NAME?</v>
      </c>
      <c r="O156" s="262" t="e">
        <f>_xlfn.COUNTIFS('ｴﾝﾄﾘｰ女子'!$F$2:$F$101,$B156,'ｴﾝﾄﾘｰ女子'!$B$2:$B$101,"A")</f>
        <v>#NAME?</v>
      </c>
      <c r="P156" s="262" t="e">
        <f>_xlfn.COUNTIFS('ｴﾝﾄﾘｰ女子'!$F$2:$F$101,$B156,'ｴﾝﾄﾘｰ女子'!$B$2:$B$101,"B")</f>
        <v>#NAME?</v>
      </c>
      <c r="Q156" s="262" t="e">
        <f>_xlfn.COUNTIFS('ｴﾝﾄﾘｰ女子'!$F$2:$F$101,$B156,'ｴﾝﾄﾘｰ女子'!$B$2:$B$101,"C")</f>
        <v>#NAME?</v>
      </c>
      <c r="R156" s="262" t="e">
        <f t="shared" si="10"/>
        <v>#NAME?</v>
      </c>
      <c r="S156" s="262" t="e">
        <f t="shared" si="11"/>
        <v>#NAME?</v>
      </c>
    </row>
    <row r="157" spans="1:19" ht="18.75">
      <c r="A157" s="255" t="s">
        <v>1017</v>
      </c>
      <c r="B157" s="260" t="str">
        <f t="shared" si="12"/>
        <v>D57</v>
      </c>
      <c r="C157" s="257" t="s">
        <v>1578</v>
      </c>
      <c r="D157" s="270" t="s">
        <v>491</v>
      </c>
      <c r="E157" s="270"/>
      <c r="F157" s="270"/>
      <c r="G157" s="270"/>
      <c r="H157" s="270"/>
      <c r="I157" s="270"/>
      <c r="J157" s="270"/>
      <c r="K157" s="262" t="e">
        <f>_xlfn.COUNTIFS('ｴﾝﾄﾘｰ男子'!$F$2:$F$101,$B157,'ｴﾝﾄﾘｰ男子'!$B$2:$B$101,"A")</f>
        <v>#NAME?</v>
      </c>
      <c r="L157" s="262" t="e">
        <f>_xlfn.COUNTIFS('ｴﾝﾄﾘｰ男子'!$F$2:$F$101,$B157,'ｴﾝﾄﾘｰ男子'!$B$2:$B$101,"B")</f>
        <v>#NAME?</v>
      </c>
      <c r="M157" s="262" t="e">
        <f>_xlfn.COUNTIFS('ｴﾝﾄﾘｰ男子'!$F$2:$F$101,$B157,'ｴﾝﾄﾘｰ男子'!$B$2:$B$101,"C")</f>
        <v>#NAME?</v>
      </c>
      <c r="N157" s="262" t="e">
        <f t="shared" si="9"/>
        <v>#NAME?</v>
      </c>
      <c r="O157" s="262" t="e">
        <f>_xlfn.COUNTIFS('ｴﾝﾄﾘｰ女子'!$F$2:$F$101,$B157,'ｴﾝﾄﾘｰ女子'!$B$2:$B$101,"A")</f>
        <v>#NAME?</v>
      </c>
      <c r="P157" s="262" t="e">
        <f>_xlfn.COUNTIFS('ｴﾝﾄﾘｰ女子'!$F$2:$F$101,$B157,'ｴﾝﾄﾘｰ女子'!$B$2:$B$101,"B")</f>
        <v>#NAME?</v>
      </c>
      <c r="Q157" s="262" t="e">
        <f>_xlfn.COUNTIFS('ｴﾝﾄﾘｰ女子'!$F$2:$F$101,$B157,'ｴﾝﾄﾘｰ女子'!$B$2:$B$101,"C")</f>
        <v>#NAME?</v>
      </c>
      <c r="R157" s="262" t="e">
        <f t="shared" si="10"/>
        <v>#NAME?</v>
      </c>
      <c r="S157" s="262" t="e">
        <f t="shared" si="11"/>
        <v>#NAME?</v>
      </c>
    </row>
    <row r="158" spans="1:19" ht="18.75">
      <c r="A158" s="255" t="s">
        <v>1017</v>
      </c>
      <c r="B158" s="260" t="str">
        <f t="shared" si="12"/>
        <v>D58</v>
      </c>
      <c r="C158" s="266" t="s">
        <v>1572</v>
      </c>
      <c r="D158" s="270" t="s">
        <v>493</v>
      </c>
      <c r="E158" s="270" t="s">
        <v>1575</v>
      </c>
      <c r="F158" s="270" t="s">
        <v>1568</v>
      </c>
      <c r="G158" s="270" t="s">
        <v>1018</v>
      </c>
      <c r="H158" s="270" t="s">
        <v>1019</v>
      </c>
      <c r="I158" s="270" t="s">
        <v>1020</v>
      </c>
      <c r="J158" s="270"/>
      <c r="K158" s="262" t="e">
        <f>_xlfn.COUNTIFS('ｴﾝﾄﾘｰ男子'!$F$2:$F$101,$B158,'ｴﾝﾄﾘｰ男子'!$B$2:$B$101,"A")</f>
        <v>#NAME?</v>
      </c>
      <c r="L158" s="262" t="e">
        <f>_xlfn.COUNTIFS('ｴﾝﾄﾘｰ男子'!$F$2:$F$101,$B158,'ｴﾝﾄﾘｰ男子'!$B$2:$B$101,"B")</f>
        <v>#NAME?</v>
      </c>
      <c r="M158" s="262" t="e">
        <f>_xlfn.COUNTIFS('ｴﾝﾄﾘｰ男子'!$F$2:$F$101,$B158,'ｴﾝﾄﾘｰ男子'!$B$2:$B$101,"C")</f>
        <v>#NAME?</v>
      </c>
      <c r="N158" s="262" t="e">
        <f t="shared" si="9"/>
        <v>#NAME?</v>
      </c>
      <c r="O158" s="262" t="e">
        <f>_xlfn.COUNTIFS('ｴﾝﾄﾘｰ女子'!$F$2:$F$101,$B158,'ｴﾝﾄﾘｰ女子'!$B$2:$B$101,"A")</f>
        <v>#NAME?</v>
      </c>
      <c r="P158" s="262" t="e">
        <f>_xlfn.COUNTIFS('ｴﾝﾄﾘｰ女子'!$F$2:$F$101,$B158,'ｴﾝﾄﾘｰ女子'!$B$2:$B$101,"B")</f>
        <v>#NAME?</v>
      </c>
      <c r="Q158" s="262" t="e">
        <f>_xlfn.COUNTIFS('ｴﾝﾄﾘｰ女子'!$F$2:$F$101,$B158,'ｴﾝﾄﾘｰ女子'!$B$2:$B$101,"C")</f>
        <v>#NAME?</v>
      </c>
      <c r="R158" s="262" t="e">
        <f t="shared" si="10"/>
        <v>#NAME?</v>
      </c>
      <c r="S158" s="262" t="e">
        <f t="shared" si="11"/>
        <v>#NAME?</v>
      </c>
    </row>
    <row r="159" spans="1:19" ht="18.75">
      <c r="A159" s="255" t="s">
        <v>1017</v>
      </c>
      <c r="B159" s="260" t="str">
        <f t="shared" si="12"/>
        <v>D59</v>
      </c>
      <c r="C159" s="257" t="s">
        <v>1578</v>
      </c>
      <c r="D159" s="270" t="s">
        <v>495</v>
      </c>
      <c r="E159" s="270"/>
      <c r="F159" s="270"/>
      <c r="G159" s="270"/>
      <c r="H159" s="270"/>
      <c r="I159" s="270"/>
      <c r="J159" s="270"/>
      <c r="K159" s="262" t="e">
        <f>_xlfn.COUNTIFS('ｴﾝﾄﾘｰ男子'!$F$2:$F$101,$B159,'ｴﾝﾄﾘｰ男子'!$B$2:$B$101,"A")</f>
        <v>#NAME?</v>
      </c>
      <c r="L159" s="262" t="e">
        <f>_xlfn.COUNTIFS('ｴﾝﾄﾘｰ男子'!$F$2:$F$101,$B159,'ｴﾝﾄﾘｰ男子'!$B$2:$B$101,"B")</f>
        <v>#NAME?</v>
      </c>
      <c r="M159" s="262" t="e">
        <f>_xlfn.COUNTIFS('ｴﾝﾄﾘｰ男子'!$F$2:$F$101,$B159,'ｴﾝﾄﾘｰ男子'!$B$2:$B$101,"C")</f>
        <v>#NAME?</v>
      </c>
      <c r="N159" s="262" t="e">
        <f t="shared" si="9"/>
        <v>#NAME?</v>
      </c>
      <c r="O159" s="262" t="e">
        <f>_xlfn.COUNTIFS('ｴﾝﾄﾘｰ女子'!$F$2:$F$101,$B159,'ｴﾝﾄﾘｰ女子'!$B$2:$B$101,"A")</f>
        <v>#NAME?</v>
      </c>
      <c r="P159" s="262" t="e">
        <f>_xlfn.COUNTIFS('ｴﾝﾄﾘｰ女子'!$F$2:$F$101,$B159,'ｴﾝﾄﾘｰ女子'!$B$2:$B$101,"B")</f>
        <v>#NAME?</v>
      </c>
      <c r="Q159" s="262" t="e">
        <f>_xlfn.COUNTIFS('ｴﾝﾄﾘｰ女子'!$F$2:$F$101,$B159,'ｴﾝﾄﾘｰ女子'!$B$2:$B$101,"C")</f>
        <v>#NAME?</v>
      </c>
      <c r="R159" s="262" t="e">
        <f t="shared" si="10"/>
        <v>#NAME?</v>
      </c>
      <c r="S159" s="262" t="e">
        <f t="shared" si="11"/>
        <v>#NAME?</v>
      </c>
    </row>
    <row r="160" spans="1:19" ht="18.75">
      <c r="A160" s="255" t="s">
        <v>1017</v>
      </c>
      <c r="B160" s="260" t="str">
        <f t="shared" si="12"/>
        <v>D60</v>
      </c>
      <c r="C160" s="266" t="s">
        <v>1569</v>
      </c>
      <c r="D160" s="270" t="s">
        <v>497</v>
      </c>
      <c r="E160" s="270" t="s">
        <v>1570</v>
      </c>
      <c r="F160" s="270" t="s">
        <v>1571</v>
      </c>
      <c r="G160" s="270" t="s">
        <v>1021</v>
      </c>
      <c r="H160" s="270" t="s">
        <v>1022</v>
      </c>
      <c r="I160" s="270" t="s">
        <v>1023</v>
      </c>
      <c r="J160" s="270"/>
      <c r="K160" s="262" t="e">
        <f>_xlfn.COUNTIFS('ｴﾝﾄﾘｰ男子'!$F$2:$F$101,$B160,'ｴﾝﾄﾘｰ男子'!$B$2:$B$101,"A")</f>
        <v>#NAME?</v>
      </c>
      <c r="L160" s="262" t="e">
        <f>_xlfn.COUNTIFS('ｴﾝﾄﾘｰ男子'!$F$2:$F$101,$B160,'ｴﾝﾄﾘｰ男子'!$B$2:$B$101,"B")</f>
        <v>#NAME?</v>
      </c>
      <c r="M160" s="262" t="e">
        <f>_xlfn.COUNTIFS('ｴﾝﾄﾘｰ男子'!$F$2:$F$101,$B160,'ｴﾝﾄﾘｰ男子'!$B$2:$B$101,"C")</f>
        <v>#NAME?</v>
      </c>
      <c r="N160" s="262" t="e">
        <f t="shared" si="9"/>
        <v>#NAME?</v>
      </c>
      <c r="O160" s="262" t="e">
        <f>_xlfn.COUNTIFS('ｴﾝﾄﾘｰ女子'!$F$2:$F$101,$B160,'ｴﾝﾄﾘｰ女子'!$B$2:$B$101,"A")</f>
        <v>#NAME?</v>
      </c>
      <c r="P160" s="262" t="e">
        <f>_xlfn.COUNTIFS('ｴﾝﾄﾘｰ女子'!$F$2:$F$101,$B160,'ｴﾝﾄﾘｰ女子'!$B$2:$B$101,"B")</f>
        <v>#NAME?</v>
      </c>
      <c r="Q160" s="262" t="e">
        <f>_xlfn.COUNTIFS('ｴﾝﾄﾘｰ女子'!$F$2:$F$101,$B160,'ｴﾝﾄﾘｰ女子'!$B$2:$B$101,"C")</f>
        <v>#NAME?</v>
      </c>
      <c r="R160" s="262" t="e">
        <f t="shared" si="10"/>
        <v>#NAME?</v>
      </c>
      <c r="S160" s="262" t="e">
        <f t="shared" si="11"/>
        <v>#NAME?</v>
      </c>
    </row>
    <row r="161" spans="1:19" ht="18.75">
      <c r="A161" s="255" t="s">
        <v>1017</v>
      </c>
      <c r="B161" s="260" t="str">
        <f t="shared" si="12"/>
        <v>D61</v>
      </c>
      <c r="C161" s="266" t="s">
        <v>1573</v>
      </c>
      <c r="D161" s="270" t="s">
        <v>499</v>
      </c>
      <c r="E161" s="270" t="s">
        <v>1574</v>
      </c>
      <c r="F161" s="280" t="s">
        <v>1615</v>
      </c>
      <c r="G161" s="270" t="s">
        <v>1024</v>
      </c>
      <c r="H161" s="270" t="s">
        <v>1025</v>
      </c>
      <c r="I161" s="270" t="s">
        <v>1026</v>
      </c>
      <c r="J161" s="270"/>
      <c r="K161" s="262" t="e">
        <f>_xlfn.COUNTIFS('ｴﾝﾄﾘｰ男子'!$F$2:$F$101,$B161,'ｴﾝﾄﾘｰ男子'!$B$2:$B$101,"A")</f>
        <v>#NAME?</v>
      </c>
      <c r="L161" s="262" t="e">
        <f>_xlfn.COUNTIFS('ｴﾝﾄﾘｰ男子'!$F$2:$F$101,$B161,'ｴﾝﾄﾘｰ男子'!$B$2:$B$101,"B")</f>
        <v>#NAME?</v>
      </c>
      <c r="M161" s="262" t="e">
        <f>_xlfn.COUNTIFS('ｴﾝﾄﾘｰ男子'!$F$2:$F$101,$B161,'ｴﾝﾄﾘｰ男子'!$B$2:$B$101,"C")</f>
        <v>#NAME?</v>
      </c>
      <c r="N161" s="262" t="e">
        <f t="shared" si="9"/>
        <v>#NAME?</v>
      </c>
      <c r="O161" s="262" t="e">
        <f>_xlfn.COUNTIFS('ｴﾝﾄﾘｰ女子'!$F$2:$F$101,$B161,'ｴﾝﾄﾘｰ女子'!$B$2:$B$101,"A")</f>
        <v>#NAME?</v>
      </c>
      <c r="P161" s="262" t="e">
        <f>_xlfn.COUNTIFS('ｴﾝﾄﾘｰ女子'!$F$2:$F$101,$B161,'ｴﾝﾄﾘｰ女子'!$B$2:$B$101,"B")</f>
        <v>#NAME?</v>
      </c>
      <c r="Q161" s="262" t="e">
        <f>_xlfn.COUNTIFS('ｴﾝﾄﾘｰ女子'!$F$2:$F$101,$B161,'ｴﾝﾄﾘｰ女子'!$B$2:$B$101,"C")</f>
        <v>#NAME?</v>
      </c>
      <c r="R161" s="262" t="e">
        <f t="shared" si="10"/>
        <v>#NAME?</v>
      </c>
      <c r="S161" s="262" t="e">
        <f t="shared" si="11"/>
        <v>#NAME?</v>
      </c>
    </row>
    <row r="162" spans="1:19" ht="18.75">
      <c r="A162" s="255" t="s">
        <v>1017</v>
      </c>
      <c r="B162" s="260" t="str">
        <f t="shared" si="12"/>
        <v>D62</v>
      </c>
      <c r="C162" s="257" t="s">
        <v>1578</v>
      </c>
      <c r="D162" s="270" t="s">
        <v>501</v>
      </c>
      <c r="E162" s="270"/>
      <c r="F162" s="270"/>
      <c r="G162" s="270"/>
      <c r="H162" s="270"/>
      <c r="I162" s="270"/>
      <c r="J162" s="270"/>
      <c r="K162" s="262" t="e">
        <f>_xlfn.COUNTIFS('ｴﾝﾄﾘｰ男子'!$F$2:$F$101,$B162,'ｴﾝﾄﾘｰ男子'!$B$2:$B$101,"A")</f>
        <v>#NAME?</v>
      </c>
      <c r="L162" s="262" t="e">
        <f>_xlfn.COUNTIFS('ｴﾝﾄﾘｰ男子'!$F$2:$F$101,$B162,'ｴﾝﾄﾘｰ男子'!$B$2:$B$101,"B")</f>
        <v>#NAME?</v>
      </c>
      <c r="M162" s="262" t="e">
        <f>_xlfn.COUNTIFS('ｴﾝﾄﾘｰ男子'!$F$2:$F$101,$B162,'ｴﾝﾄﾘｰ男子'!$B$2:$B$101,"C")</f>
        <v>#NAME?</v>
      </c>
      <c r="N162" s="262" t="e">
        <f t="shared" si="9"/>
        <v>#NAME?</v>
      </c>
      <c r="O162" s="262" t="e">
        <f>_xlfn.COUNTIFS('ｴﾝﾄﾘｰ女子'!$F$2:$F$101,$B162,'ｴﾝﾄﾘｰ女子'!$B$2:$B$101,"A")</f>
        <v>#NAME?</v>
      </c>
      <c r="P162" s="262" t="e">
        <f>_xlfn.COUNTIFS('ｴﾝﾄﾘｰ女子'!$F$2:$F$101,$B162,'ｴﾝﾄﾘｰ女子'!$B$2:$B$101,"B")</f>
        <v>#NAME?</v>
      </c>
      <c r="Q162" s="262" t="e">
        <f>_xlfn.COUNTIFS('ｴﾝﾄﾘｰ女子'!$F$2:$F$101,$B162,'ｴﾝﾄﾘｰ女子'!$B$2:$B$101,"C")</f>
        <v>#NAME?</v>
      </c>
      <c r="R162" s="262" t="e">
        <f t="shared" si="10"/>
        <v>#NAME?</v>
      </c>
      <c r="S162" s="262" t="e">
        <f t="shared" si="11"/>
        <v>#NAME?</v>
      </c>
    </row>
    <row r="163" spans="1:19" ht="18.75">
      <c r="A163" s="255" t="s">
        <v>1027</v>
      </c>
      <c r="B163" s="260" t="str">
        <f t="shared" si="12"/>
        <v>D63</v>
      </c>
      <c r="C163" s="257" t="s">
        <v>1292</v>
      </c>
      <c r="D163" s="270" t="s">
        <v>503</v>
      </c>
      <c r="E163" s="270" t="s">
        <v>528</v>
      </c>
      <c r="F163" s="270" t="s">
        <v>1461</v>
      </c>
      <c r="G163" s="270" t="s">
        <v>1028</v>
      </c>
      <c r="H163" s="270" t="s">
        <v>1029</v>
      </c>
      <c r="I163" s="270" t="s">
        <v>1030</v>
      </c>
      <c r="J163" s="270"/>
      <c r="K163" s="262" t="e">
        <f>_xlfn.COUNTIFS('ｴﾝﾄﾘｰ男子'!$F$2:$F$101,$B163,'ｴﾝﾄﾘｰ男子'!$B$2:$B$101,"A")</f>
        <v>#NAME?</v>
      </c>
      <c r="L163" s="262" t="e">
        <f>_xlfn.COUNTIFS('ｴﾝﾄﾘｰ男子'!$F$2:$F$101,$B163,'ｴﾝﾄﾘｰ男子'!$B$2:$B$101,"B")</f>
        <v>#NAME?</v>
      </c>
      <c r="M163" s="262" t="e">
        <f>_xlfn.COUNTIFS('ｴﾝﾄﾘｰ男子'!$F$2:$F$101,$B163,'ｴﾝﾄﾘｰ男子'!$B$2:$B$101,"C")</f>
        <v>#NAME?</v>
      </c>
      <c r="N163" s="262" t="e">
        <f t="shared" si="9"/>
        <v>#NAME?</v>
      </c>
      <c r="O163" s="262" t="e">
        <f>_xlfn.COUNTIFS('ｴﾝﾄﾘｰ女子'!$F$2:$F$101,$B163,'ｴﾝﾄﾘｰ女子'!$B$2:$B$101,"A")</f>
        <v>#NAME?</v>
      </c>
      <c r="P163" s="262" t="e">
        <f>_xlfn.COUNTIFS('ｴﾝﾄﾘｰ女子'!$F$2:$F$101,$B163,'ｴﾝﾄﾘｰ女子'!$B$2:$B$101,"B")</f>
        <v>#NAME?</v>
      </c>
      <c r="Q163" s="262" t="e">
        <f>_xlfn.COUNTIFS('ｴﾝﾄﾘｰ女子'!$F$2:$F$101,$B163,'ｴﾝﾄﾘｰ女子'!$B$2:$B$101,"C")</f>
        <v>#NAME?</v>
      </c>
      <c r="R163" s="262" t="e">
        <f t="shared" si="10"/>
        <v>#NAME?</v>
      </c>
      <c r="S163" s="262" t="e">
        <f t="shared" si="11"/>
        <v>#NAME?</v>
      </c>
    </row>
    <row r="164" spans="1:19" ht="18.75">
      <c r="A164" s="255" t="s">
        <v>1027</v>
      </c>
      <c r="B164" s="260" t="str">
        <f t="shared" si="12"/>
        <v>D64</v>
      </c>
      <c r="C164" s="257" t="s">
        <v>1293</v>
      </c>
      <c r="D164" s="270" t="s">
        <v>505</v>
      </c>
      <c r="E164" s="270" t="s">
        <v>530</v>
      </c>
      <c r="F164" s="270" t="s">
        <v>1464</v>
      </c>
      <c r="G164" s="270" t="s">
        <v>1031</v>
      </c>
      <c r="H164" s="270" t="s">
        <v>1032</v>
      </c>
      <c r="I164" s="270" t="s">
        <v>1033</v>
      </c>
      <c r="J164" s="270"/>
      <c r="K164" s="262" t="e">
        <f>_xlfn.COUNTIFS('ｴﾝﾄﾘｰ男子'!$F$2:$F$101,$B164,'ｴﾝﾄﾘｰ男子'!$B$2:$B$101,"A")</f>
        <v>#NAME?</v>
      </c>
      <c r="L164" s="262" t="e">
        <f>_xlfn.COUNTIFS('ｴﾝﾄﾘｰ男子'!$F$2:$F$101,$B164,'ｴﾝﾄﾘｰ男子'!$B$2:$B$101,"B")</f>
        <v>#NAME?</v>
      </c>
      <c r="M164" s="262" t="e">
        <f>_xlfn.COUNTIFS('ｴﾝﾄﾘｰ男子'!$F$2:$F$101,$B164,'ｴﾝﾄﾘｰ男子'!$B$2:$B$101,"C")</f>
        <v>#NAME?</v>
      </c>
      <c r="N164" s="262" t="e">
        <f t="shared" si="9"/>
        <v>#NAME?</v>
      </c>
      <c r="O164" s="262" t="e">
        <f>_xlfn.COUNTIFS('ｴﾝﾄﾘｰ女子'!$F$2:$F$101,$B164,'ｴﾝﾄﾘｰ女子'!$B$2:$B$101,"A")</f>
        <v>#NAME?</v>
      </c>
      <c r="P164" s="262" t="e">
        <f>_xlfn.COUNTIFS('ｴﾝﾄﾘｰ女子'!$F$2:$F$101,$B164,'ｴﾝﾄﾘｰ女子'!$B$2:$B$101,"B")</f>
        <v>#NAME?</v>
      </c>
      <c r="Q164" s="262" t="e">
        <f>_xlfn.COUNTIFS('ｴﾝﾄﾘｰ女子'!$F$2:$F$101,$B164,'ｴﾝﾄﾘｰ女子'!$B$2:$B$101,"C")</f>
        <v>#NAME?</v>
      </c>
      <c r="R164" s="262" t="e">
        <f t="shared" si="10"/>
        <v>#NAME?</v>
      </c>
      <c r="S164" s="262" t="e">
        <f t="shared" si="11"/>
        <v>#NAME?</v>
      </c>
    </row>
    <row r="165" spans="1:19" ht="18.75">
      <c r="A165" s="255" t="s">
        <v>1027</v>
      </c>
      <c r="B165" s="260" t="str">
        <f t="shared" si="12"/>
        <v>D65</v>
      </c>
      <c r="C165" s="257" t="s">
        <v>1294</v>
      </c>
      <c r="D165" s="270" t="s">
        <v>507</v>
      </c>
      <c r="E165" s="270" t="s">
        <v>532</v>
      </c>
      <c r="F165" s="270" t="s">
        <v>1462</v>
      </c>
      <c r="G165" s="270" t="s">
        <v>1034</v>
      </c>
      <c r="H165" s="270" t="s">
        <v>1035</v>
      </c>
      <c r="I165" s="270" t="s">
        <v>1036</v>
      </c>
      <c r="J165" s="270"/>
      <c r="K165" s="262" t="e">
        <f>_xlfn.COUNTIFS('ｴﾝﾄﾘｰ男子'!$F$2:$F$101,$B165,'ｴﾝﾄﾘｰ男子'!$B$2:$B$101,"A")</f>
        <v>#NAME?</v>
      </c>
      <c r="L165" s="262" t="e">
        <f>_xlfn.COUNTIFS('ｴﾝﾄﾘｰ男子'!$F$2:$F$101,$B165,'ｴﾝﾄﾘｰ男子'!$B$2:$B$101,"B")</f>
        <v>#NAME?</v>
      </c>
      <c r="M165" s="262" t="e">
        <f>_xlfn.COUNTIFS('ｴﾝﾄﾘｰ男子'!$F$2:$F$101,$B165,'ｴﾝﾄﾘｰ男子'!$B$2:$B$101,"C")</f>
        <v>#NAME?</v>
      </c>
      <c r="N165" s="262" t="e">
        <f t="shared" si="9"/>
        <v>#NAME?</v>
      </c>
      <c r="O165" s="262" t="e">
        <f>_xlfn.COUNTIFS('ｴﾝﾄﾘｰ女子'!$F$2:$F$101,$B165,'ｴﾝﾄﾘｰ女子'!$B$2:$B$101,"A")</f>
        <v>#NAME?</v>
      </c>
      <c r="P165" s="262" t="e">
        <f>_xlfn.COUNTIFS('ｴﾝﾄﾘｰ女子'!$F$2:$F$101,$B165,'ｴﾝﾄﾘｰ女子'!$B$2:$B$101,"B")</f>
        <v>#NAME?</v>
      </c>
      <c r="Q165" s="262" t="e">
        <f>_xlfn.COUNTIFS('ｴﾝﾄﾘｰ女子'!$F$2:$F$101,$B165,'ｴﾝﾄﾘｰ女子'!$B$2:$B$101,"C")</f>
        <v>#NAME?</v>
      </c>
      <c r="R165" s="262" t="e">
        <f t="shared" si="10"/>
        <v>#NAME?</v>
      </c>
      <c r="S165" s="262" t="e">
        <f t="shared" si="11"/>
        <v>#NAME?</v>
      </c>
    </row>
    <row r="166" spans="1:19" ht="18.75">
      <c r="A166" s="255" t="s">
        <v>1027</v>
      </c>
      <c r="B166" s="260" t="str">
        <f t="shared" si="12"/>
        <v>D66</v>
      </c>
      <c r="C166" s="257" t="s">
        <v>1295</v>
      </c>
      <c r="D166" s="270" t="s">
        <v>509</v>
      </c>
      <c r="E166" s="270" t="s">
        <v>534</v>
      </c>
      <c r="F166" s="270" t="s">
        <v>1463</v>
      </c>
      <c r="G166" s="270" t="s">
        <v>1037</v>
      </c>
      <c r="H166" s="270" t="s">
        <v>1038</v>
      </c>
      <c r="I166" s="270" t="s">
        <v>1039</v>
      </c>
      <c r="J166" s="270"/>
      <c r="K166" s="262" t="e">
        <f>_xlfn.COUNTIFS('ｴﾝﾄﾘｰ男子'!$F$2:$F$101,$B166,'ｴﾝﾄﾘｰ男子'!$B$2:$B$101,"A")</f>
        <v>#NAME?</v>
      </c>
      <c r="L166" s="262" t="e">
        <f>_xlfn.COUNTIFS('ｴﾝﾄﾘｰ男子'!$F$2:$F$101,$B166,'ｴﾝﾄﾘｰ男子'!$B$2:$B$101,"B")</f>
        <v>#NAME?</v>
      </c>
      <c r="M166" s="262" t="e">
        <f>_xlfn.COUNTIFS('ｴﾝﾄﾘｰ男子'!$F$2:$F$101,$B166,'ｴﾝﾄﾘｰ男子'!$B$2:$B$101,"C")</f>
        <v>#NAME?</v>
      </c>
      <c r="N166" s="262" t="e">
        <f t="shared" si="9"/>
        <v>#NAME?</v>
      </c>
      <c r="O166" s="262" t="e">
        <f>_xlfn.COUNTIFS('ｴﾝﾄﾘｰ女子'!$F$2:$F$101,$B166,'ｴﾝﾄﾘｰ女子'!$B$2:$B$101,"A")</f>
        <v>#NAME?</v>
      </c>
      <c r="P166" s="262" t="e">
        <f>_xlfn.COUNTIFS('ｴﾝﾄﾘｰ女子'!$F$2:$F$101,$B166,'ｴﾝﾄﾘｰ女子'!$B$2:$B$101,"B")</f>
        <v>#NAME?</v>
      </c>
      <c r="Q166" s="262" t="e">
        <f>_xlfn.COUNTIFS('ｴﾝﾄﾘｰ女子'!$F$2:$F$101,$B166,'ｴﾝﾄﾘｰ女子'!$B$2:$B$101,"C")</f>
        <v>#NAME?</v>
      </c>
      <c r="R166" s="262" t="e">
        <f t="shared" si="10"/>
        <v>#NAME?</v>
      </c>
      <c r="S166" s="262" t="e">
        <f t="shared" si="11"/>
        <v>#NAME?</v>
      </c>
    </row>
    <row r="167" spans="1:19" ht="18.75">
      <c r="A167" s="255" t="s">
        <v>1040</v>
      </c>
      <c r="B167" s="260" t="str">
        <f t="shared" si="12"/>
        <v>D67</v>
      </c>
      <c r="C167" s="257" t="s">
        <v>1296</v>
      </c>
      <c r="D167" s="270" t="s">
        <v>511</v>
      </c>
      <c r="E167" s="270" t="s">
        <v>536</v>
      </c>
      <c r="F167" s="270" t="s">
        <v>1465</v>
      </c>
      <c r="G167" s="270" t="s">
        <v>1041</v>
      </c>
      <c r="H167" s="270" t="s">
        <v>1042</v>
      </c>
      <c r="I167" s="270" t="s">
        <v>1043</v>
      </c>
      <c r="J167" s="270"/>
      <c r="K167" s="262" t="e">
        <f>_xlfn.COUNTIFS('ｴﾝﾄﾘｰ男子'!$F$2:$F$101,$B167,'ｴﾝﾄﾘｰ男子'!$B$2:$B$101,"A")</f>
        <v>#NAME?</v>
      </c>
      <c r="L167" s="262" t="e">
        <f>_xlfn.COUNTIFS('ｴﾝﾄﾘｰ男子'!$F$2:$F$101,$B167,'ｴﾝﾄﾘｰ男子'!$B$2:$B$101,"B")</f>
        <v>#NAME?</v>
      </c>
      <c r="M167" s="262" t="e">
        <f>_xlfn.COUNTIFS('ｴﾝﾄﾘｰ男子'!$F$2:$F$101,$B167,'ｴﾝﾄﾘｰ男子'!$B$2:$B$101,"C")</f>
        <v>#NAME?</v>
      </c>
      <c r="N167" s="262" t="e">
        <f t="shared" si="9"/>
        <v>#NAME?</v>
      </c>
      <c r="O167" s="262" t="e">
        <f>_xlfn.COUNTIFS('ｴﾝﾄﾘｰ女子'!$F$2:$F$101,$B167,'ｴﾝﾄﾘｰ女子'!$B$2:$B$101,"A")</f>
        <v>#NAME?</v>
      </c>
      <c r="P167" s="262" t="e">
        <f>_xlfn.COUNTIFS('ｴﾝﾄﾘｰ女子'!$F$2:$F$101,$B167,'ｴﾝﾄﾘｰ女子'!$B$2:$B$101,"B")</f>
        <v>#NAME?</v>
      </c>
      <c r="Q167" s="262" t="e">
        <f>_xlfn.COUNTIFS('ｴﾝﾄﾘｰ女子'!$F$2:$F$101,$B167,'ｴﾝﾄﾘｰ女子'!$B$2:$B$101,"C")</f>
        <v>#NAME?</v>
      </c>
      <c r="R167" s="262" t="e">
        <f t="shared" si="10"/>
        <v>#NAME?</v>
      </c>
      <c r="S167" s="262" t="e">
        <f t="shared" si="11"/>
        <v>#NAME?</v>
      </c>
    </row>
    <row r="168" spans="1:19" ht="18.75">
      <c r="A168" s="255" t="s">
        <v>1040</v>
      </c>
      <c r="B168" s="260" t="str">
        <f t="shared" si="12"/>
        <v>D68</v>
      </c>
      <c r="C168" s="257" t="s">
        <v>1297</v>
      </c>
      <c r="D168" s="270" t="s">
        <v>512</v>
      </c>
      <c r="E168" s="270" t="s">
        <v>538</v>
      </c>
      <c r="F168" s="270" t="s">
        <v>1466</v>
      </c>
      <c r="G168" s="270" t="s">
        <v>1044</v>
      </c>
      <c r="H168" s="270" t="s">
        <v>1045</v>
      </c>
      <c r="I168" s="270" t="s">
        <v>1046</v>
      </c>
      <c r="J168" s="270"/>
      <c r="K168" s="262" t="e">
        <f>_xlfn.COUNTIFS('ｴﾝﾄﾘｰ男子'!$F$2:$F$101,$B168,'ｴﾝﾄﾘｰ男子'!$B$2:$B$101,"A")</f>
        <v>#NAME?</v>
      </c>
      <c r="L168" s="262" t="e">
        <f>_xlfn.COUNTIFS('ｴﾝﾄﾘｰ男子'!$F$2:$F$101,$B168,'ｴﾝﾄﾘｰ男子'!$B$2:$B$101,"B")</f>
        <v>#NAME?</v>
      </c>
      <c r="M168" s="262" t="e">
        <f>_xlfn.COUNTIFS('ｴﾝﾄﾘｰ男子'!$F$2:$F$101,$B168,'ｴﾝﾄﾘｰ男子'!$B$2:$B$101,"C")</f>
        <v>#NAME?</v>
      </c>
      <c r="N168" s="262" t="e">
        <f t="shared" si="9"/>
        <v>#NAME?</v>
      </c>
      <c r="O168" s="262" t="e">
        <f>_xlfn.COUNTIFS('ｴﾝﾄﾘｰ女子'!$F$2:$F$101,$B168,'ｴﾝﾄﾘｰ女子'!$B$2:$B$101,"A")</f>
        <v>#NAME?</v>
      </c>
      <c r="P168" s="262" t="e">
        <f>_xlfn.COUNTIFS('ｴﾝﾄﾘｰ女子'!$F$2:$F$101,$B168,'ｴﾝﾄﾘｰ女子'!$B$2:$B$101,"B")</f>
        <v>#NAME?</v>
      </c>
      <c r="Q168" s="262" t="e">
        <f>_xlfn.COUNTIFS('ｴﾝﾄﾘｰ女子'!$F$2:$F$101,$B168,'ｴﾝﾄﾘｰ女子'!$B$2:$B$101,"C")</f>
        <v>#NAME?</v>
      </c>
      <c r="R168" s="262" t="e">
        <f t="shared" si="10"/>
        <v>#NAME?</v>
      </c>
      <c r="S168" s="262" t="e">
        <f t="shared" si="11"/>
        <v>#NAME?</v>
      </c>
    </row>
    <row r="169" spans="1:19" ht="18.75">
      <c r="A169" s="255" t="s">
        <v>1040</v>
      </c>
      <c r="B169" s="260" t="str">
        <f t="shared" si="12"/>
        <v>D69</v>
      </c>
      <c r="C169" s="257" t="s">
        <v>1298</v>
      </c>
      <c r="D169" s="270" t="s">
        <v>514</v>
      </c>
      <c r="E169" s="270" t="s">
        <v>540</v>
      </c>
      <c r="F169" s="270" t="s">
        <v>1467</v>
      </c>
      <c r="G169" s="270" t="s">
        <v>1047</v>
      </c>
      <c r="H169" s="270" t="s">
        <v>1048</v>
      </c>
      <c r="I169" s="270" t="s">
        <v>1049</v>
      </c>
      <c r="J169" s="270"/>
      <c r="K169" s="262" t="e">
        <f>_xlfn.COUNTIFS('ｴﾝﾄﾘｰ男子'!$F$2:$F$101,$B169,'ｴﾝﾄﾘｰ男子'!$B$2:$B$101,"A")</f>
        <v>#NAME?</v>
      </c>
      <c r="L169" s="262" t="e">
        <f>_xlfn.COUNTIFS('ｴﾝﾄﾘｰ男子'!$F$2:$F$101,$B169,'ｴﾝﾄﾘｰ男子'!$B$2:$B$101,"B")</f>
        <v>#NAME?</v>
      </c>
      <c r="M169" s="262" t="e">
        <f>_xlfn.COUNTIFS('ｴﾝﾄﾘｰ男子'!$F$2:$F$101,$B169,'ｴﾝﾄﾘｰ男子'!$B$2:$B$101,"C")</f>
        <v>#NAME?</v>
      </c>
      <c r="N169" s="262" t="e">
        <f t="shared" si="9"/>
        <v>#NAME?</v>
      </c>
      <c r="O169" s="262" t="e">
        <f>_xlfn.COUNTIFS('ｴﾝﾄﾘｰ女子'!$F$2:$F$101,$B169,'ｴﾝﾄﾘｰ女子'!$B$2:$B$101,"A")</f>
        <v>#NAME?</v>
      </c>
      <c r="P169" s="262" t="e">
        <f>_xlfn.COUNTIFS('ｴﾝﾄﾘｰ女子'!$F$2:$F$101,$B169,'ｴﾝﾄﾘｰ女子'!$B$2:$B$101,"B")</f>
        <v>#NAME?</v>
      </c>
      <c r="Q169" s="262" t="e">
        <f>_xlfn.COUNTIFS('ｴﾝﾄﾘｰ女子'!$F$2:$F$101,$B169,'ｴﾝﾄﾘｰ女子'!$B$2:$B$101,"C")</f>
        <v>#NAME?</v>
      </c>
      <c r="R169" s="262" t="e">
        <f t="shared" si="10"/>
        <v>#NAME?</v>
      </c>
      <c r="S169" s="262" t="e">
        <f t="shared" si="11"/>
        <v>#NAME?</v>
      </c>
    </row>
    <row r="170" spans="1:19" ht="18.75">
      <c r="A170" s="255" t="s">
        <v>1050</v>
      </c>
      <c r="B170" s="260" t="str">
        <f t="shared" si="12"/>
        <v>D70</v>
      </c>
      <c r="C170" s="257" t="s">
        <v>1299</v>
      </c>
      <c r="D170" s="270" t="s">
        <v>516</v>
      </c>
      <c r="E170" s="270" t="s">
        <v>542</v>
      </c>
      <c r="F170" s="270" t="s">
        <v>1468</v>
      </c>
      <c r="G170" s="270" t="s">
        <v>1051</v>
      </c>
      <c r="H170" s="270" t="s">
        <v>1052</v>
      </c>
      <c r="I170" s="270" t="s">
        <v>1053</v>
      </c>
      <c r="J170" s="270"/>
      <c r="K170" s="262" t="e">
        <f>_xlfn.COUNTIFS('ｴﾝﾄﾘｰ男子'!$F$2:$F$101,$B170,'ｴﾝﾄﾘｰ男子'!$B$2:$B$101,"A")</f>
        <v>#NAME?</v>
      </c>
      <c r="L170" s="262" t="e">
        <f>_xlfn.COUNTIFS('ｴﾝﾄﾘｰ男子'!$F$2:$F$101,$B170,'ｴﾝﾄﾘｰ男子'!$B$2:$B$101,"B")</f>
        <v>#NAME?</v>
      </c>
      <c r="M170" s="262" t="e">
        <f>_xlfn.COUNTIFS('ｴﾝﾄﾘｰ男子'!$F$2:$F$101,$B170,'ｴﾝﾄﾘｰ男子'!$B$2:$B$101,"C")</f>
        <v>#NAME?</v>
      </c>
      <c r="N170" s="262" t="e">
        <f t="shared" si="9"/>
        <v>#NAME?</v>
      </c>
      <c r="O170" s="262" t="e">
        <f>_xlfn.COUNTIFS('ｴﾝﾄﾘｰ女子'!$F$2:$F$101,$B170,'ｴﾝﾄﾘｰ女子'!$B$2:$B$101,"A")</f>
        <v>#NAME?</v>
      </c>
      <c r="P170" s="262" t="e">
        <f>_xlfn.COUNTIFS('ｴﾝﾄﾘｰ女子'!$F$2:$F$101,$B170,'ｴﾝﾄﾘｰ女子'!$B$2:$B$101,"B")</f>
        <v>#NAME?</v>
      </c>
      <c r="Q170" s="262" t="e">
        <f>_xlfn.COUNTIFS('ｴﾝﾄﾘｰ女子'!$F$2:$F$101,$B170,'ｴﾝﾄﾘｰ女子'!$B$2:$B$101,"C")</f>
        <v>#NAME?</v>
      </c>
      <c r="R170" s="262" t="e">
        <f t="shared" si="10"/>
        <v>#NAME?</v>
      </c>
      <c r="S170" s="262" t="e">
        <f t="shared" si="11"/>
        <v>#NAME?</v>
      </c>
    </row>
    <row r="171" spans="1:19" ht="18.75">
      <c r="A171" s="255" t="s">
        <v>1054</v>
      </c>
      <c r="B171" s="260" t="str">
        <f t="shared" si="12"/>
        <v>D71</v>
      </c>
      <c r="C171" s="257" t="s">
        <v>1300</v>
      </c>
      <c r="D171" s="270" t="s">
        <v>518</v>
      </c>
      <c r="E171" s="270" t="s">
        <v>543</v>
      </c>
      <c r="F171" s="270" t="s">
        <v>1469</v>
      </c>
      <c r="G171" s="270" t="s">
        <v>1055</v>
      </c>
      <c r="H171" s="270" t="s">
        <v>1056</v>
      </c>
      <c r="I171" s="270" t="s">
        <v>1057</v>
      </c>
      <c r="J171" s="270"/>
      <c r="K171" s="262" t="e">
        <f>_xlfn.COUNTIFS('ｴﾝﾄﾘｰ男子'!$F$2:$F$101,$B171,'ｴﾝﾄﾘｰ男子'!$B$2:$B$101,"A")</f>
        <v>#NAME?</v>
      </c>
      <c r="L171" s="262" t="e">
        <f>_xlfn.COUNTIFS('ｴﾝﾄﾘｰ男子'!$F$2:$F$101,$B171,'ｴﾝﾄﾘｰ男子'!$B$2:$B$101,"B")</f>
        <v>#NAME?</v>
      </c>
      <c r="M171" s="262" t="e">
        <f>_xlfn.COUNTIFS('ｴﾝﾄﾘｰ男子'!$F$2:$F$101,$B171,'ｴﾝﾄﾘｰ男子'!$B$2:$B$101,"C")</f>
        <v>#NAME?</v>
      </c>
      <c r="N171" s="262" t="e">
        <f t="shared" si="9"/>
        <v>#NAME?</v>
      </c>
      <c r="O171" s="262" t="e">
        <f>_xlfn.COUNTIFS('ｴﾝﾄﾘｰ女子'!$F$2:$F$101,$B171,'ｴﾝﾄﾘｰ女子'!$B$2:$B$101,"A")</f>
        <v>#NAME?</v>
      </c>
      <c r="P171" s="262" t="e">
        <f>_xlfn.COUNTIFS('ｴﾝﾄﾘｰ女子'!$F$2:$F$101,$B171,'ｴﾝﾄﾘｰ女子'!$B$2:$B$101,"B")</f>
        <v>#NAME?</v>
      </c>
      <c r="Q171" s="262" t="e">
        <f>_xlfn.COUNTIFS('ｴﾝﾄﾘｰ女子'!$F$2:$F$101,$B171,'ｴﾝﾄﾘｰ女子'!$B$2:$B$101,"C")</f>
        <v>#NAME?</v>
      </c>
      <c r="R171" s="262" t="e">
        <f t="shared" si="10"/>
        <v>#NAME?</v>
      </c>
      <c r="S171" s="262" t="e">
        <f t="shared" si="11"/>
        <v>#NAME?</v>
      </c>
    </row>
    <row r="172" spans="1:19" ht="18.75">
      <c r="A172" s="255" t="s">
        <v>1058</v>
      </c>
      <c r="B172" s="260" t="str">
        <f t="shared" si="12"/>
        <v>D72</v>
      </c>
      <c r="C172" s="257" t="s">
        <v>1301</v>
      </c>
      <c r="D172" s="270" t="s">
        <v>520</v>
      </c>
      <c r="E172" s="270" t="s">
        <v>544</v>
      </c>
      <c r="F172" s="270" t="s">
        <v>1470</v>
      </c>
      <c r="G172" s="270" t="s">
        <v>1059</v>
      </c>
      <c r="H172" s="270" t="s">
        <v>1060</v>
      </c>
      <c r="I172" s="270" t="s">
        <v>1061</v>
      </c>
      <c r="J172" s="270"/>
      <c r="K172" s="262" t="e">
        <f>_xlfn.COUNTIFS('ｴﾝﾄﾘｰ男子'!$F$2:$F$101,$B172,'ｴﾝﾄﾘｰ男子'!$B$2:$B$101,"A")</f>
        <v>#NAME?</v>
      </c>
      <c r="L172" s="262" t="e">
        <f>_xlfn.COUNTIFS('ｴﾝﾄﾘｰ男子'!$F$2:$F$101,$B172,'ｴﾝﾄﾘｰ男子'!$B$2:$B$101,"B")</f>
        <v>#NAME?</v>
      </c>
      <c r="M172" s="262" t="e">
        <f>_xlfn.COUNTIFS('ｴﾝﾄﾘｰ男子'!$F$2:$F$101,$B172,'ｴﾝﾄﾘｰ男子'!$B$2:$B$101,"C")</f>
        <v>#NAME?</v>
      </c>
      <c r="N172" s="262" t="e">
        <f t="shared" si="9"/>
        <v>#NAME?</v>
      </c>
      <c r="O172" s="262" t="e">
        <f>_xlfn.COUNTIFS('ｴﾝﾄﾘｰ女子'!$F$2:$F$101,$B172,'ｴﾝﾄﾘｰ女子'!$B$2:$B$101,"A")</f>
        <v>#NAME?</v>
      </c>
      <c r="P172" s="262" t="e">
        <f>_xlfn.COUNTIFS('ｴﾝﾄﾘｰ女子'!$F$2:$F$101,$B172,'ｴﾝﾄﾘｰ女子'!$B$2:$B$101,"B")</f>
        <v>#NAME?</v>
      </c>
      <c r="Q172" s="262" t="e">
        <f>_xlfn.COUNTIFS('ｴﾝﾄﾘｰ女子'!$F$2:$F$101,$B172,'ｴﾝﾄﾘｰ女子'!$B$2:$B$101,"C")</f>
        <v>#NAME?</v>
      </c>
      <c r="R172" s="262" t="e">
        <f t="shared" si="10"/>
        <v>#NAME?</v>
      </c>
      <c r="S172" s="262" t="e">
        <f t="shared" si="11"/>
        <v>#NAME?</v>
      </c>
    </row>
    <row r="173" spans="1:19" ht="18.75">
      <c r="A173" s="255" t="s">
        <v>1062</v>
      </c>
      <c r="B173" s="260" t="str">
        <f t="shared" si="12"/>
        <v>D73</v>
      </c>
      <c r="C173" s="257" t="s">
        <v>1302</v>
      </c>
      <c r="D173" s="270" t="s">
        <v>521</v>
      </c>
      <c r="E173" s="270" t="s">
        <v>545</v>
      </c>
      <c r="F173" s="270" t="s">
        <v>1471</v>
      </c>
      <c r="G173" s="270" t="s">
        <v>1063</v>
      </c>
      <c r="H173" s="270" t="s">
        <v>1064</v>
      </c>
      <c r="I173" s="270" t="s">
        <v>1065</v>
      </c>
      <c r="J173" s="270"/>
      <c r="K173" s="262" t="e">
        <f>_xlfn.COUNTIFS('ｴﾝﾄﾘｰ男子'!$F$2:$F$101,$B173,'ｴﾝﾄﾘｰ男子'!$B$2:$B$101,"A")</f>
        <v>#NAME?</v>
      </c>
      <c r="L173" s="262" t="e">
        <f>_xlfn.COUNTIFS('ｴﾝﾄﾘｰ男子'!$F$2:$F$101,$B173,'ｴﾝﾄﾘｰ男子'!$B$2:$B$101,"B")</f>
        <v>#NAME?</v>
      </c>
      <c r="M173" s="262" t="e">
        <f>_xlfn.COUNTIFS('ｴﾝﾄﾘｰ男子'!$F$2:$F$101,$B173,'ｴﾝﾄﾘｰ男子'!$B$2:$B$101,"C")</f>
        <v>#NAME?</v>
      </c>
      <c r="N173" s="262" t="e">
        <f t="shared" si="9"/>
        <v>#NAME?</v>
      </c>
      <c r="O173" s="262" t="e">
        <f>_xlfn.COUNTIFS('ｴﾝﾄﾘｰ女子'!$F$2:$F$101,$B173,'ｴﾝﾄﾘｰ女子'!$B$2:$B$101,"A")</f>
        <v>#NAME?</v>
      </c>
      <c r="P173" s="262" t="e">
        <f>_xlfn.COUNTIFS('ｴﾝﾄﾘｰ女子'!$F$2:$F$101,$B173,'ｴﾝﾄﾘｰ女子'!$B$2:$B$101,"B")</f>
        <v>#NAME?</v>
      </c>
      <c r="Q173" s="262" t="e">
        <f>_xlfn.COUNTIFS('ｴﾝﾄﾘｰ女子'!$F$2:$F$101,$B173,'ｴﾝﾄﾘｰ女子'!$B$2:$B$101,"C")</f>
        <v>#NAME?</v>
      </c>
      <c r="R173" s="262" t="e">
        <f t="shared" si="10"/>
        <v>#NAME?</v>
      </c>
      <c r="S173" s="262" t="e">
        <f t="shared" si="11"/>
        <v>#NAME?</v>
      </c>
    </row>
    <row r="174" spans="1:19" ht="18.75">
      <c r="A174" s="255" t="s">
        <v>1062</v>
      </c>
      <c r="B174" s="260" t="str">
        <f t="shared" si="12"/>
        <v>D74</v>
      </c>
      <c r="C174" s="257" t="s">
        <v>1303</v>
      </c>
      <c r="D174" s="270" t="s">
        <v>522</v>
      </c>
      <c r="E174" s="271" t="s">
        <v>546</v>
      </c>
      <c r="F174" s="270" t="s">
        <v>1472</v>
      </c>
      <c r="G174" s="270" t="s">
        <v>1066</v>
      </c>
      <c r="H174" s="270" t="s">
        <v>1067</v>
      </c>
      <c r="I174" s="270" t="s">
        <v>1068</v>
      </c>
      <c r="J174" s="270"/>
      <c r="K174" s="262" t="e">
        <f>_xlfn.COUNTIFS('ｴﾝﾄﾘｰ男子'!$F$2:$F$101,$B174,'ｴﾝﾄﾘｰ男子'!$B$2:$B$101,"A")</f>
        <v>#NAME?</v>
      </c>
      <c r="L174" s="262" t="e">
        <f>_xlfn.COUNTIFS('ｴﾝﾄﾘｰ男子'!$F$2:$F$101,$B174,'ｴﾝﾄﾘｰ男子'!$B$2:$B$101,"B")</f>
        <v>#NAME?</v>
      </c>
      <c r="M174" s="262" t="e">
        <f>_xlfn.COUNTIFS('ｴﾝﾄﾘｰ男子'!$F$2:$F$101,$B174,'ｴﾝﾄﾘｰ男子'!$B$2:$B$101,"C")</f>
        <v>#NAME?</v>
      </c>
      <c r="N174" s="262" t="e">
        <f t="shared" si="9"/>
        <v>#NAME?</v>
      </c>
      <c r="O174" s="262" t="e">
        <f>_xlfn.COUNTIFS('ｴﾝﾄﾘｰ女子'!$F$2:$F$101,$B174,'ｴﾝﾄﾘｰ女子'!$B$2:$B$101,"A")</f>
        <v>#NAME?</v>
      </c>
      <c r="P174" s="262" t="e">
        <f>_xlfn.COUNTIFS('ｴﾝﾄﾘｰ女子'!$F$2:$F$101,$B174,'ｴﾝﾄﾘｰ女子'!$B$2:$B$101,"B")</f>
        <v>#NAME?</v>
      </c>
      <c r="Q174" s="262" t="e">
        <f>_xlfn.COUNTIFS('ｴﾝﾄﾘｰ女子'!$F$2:$F$101,$B174,'ｴﾝﾄﾘｰ女子'!$B$2:$B$101,"C")</f>
        <v>#NAME?</v>
      </c>
      <c r="R174" s="262" t="e">
        <f t="shared" si="10"/>
        <v>#NAME?</v>
      </c>
      <c r="S174" s="262" t="e">
        <f t="shared" si="11"/>
        <v>#NAME?</v>
      </c>
    </row>
    <row r="175" spans="1:19" ht="18.75">
      <c r="A175" s="255" t="s">
        <v>1069</v>
      </c>
      <c r="B175" s="260" t="str">
        <f t="shared" si="12"/>
        <v>D75</v>
      </c>
      <c r="C175" s="257" t="s">
        <v>1304</v>
      </c>
      <c r="D175" s="270" t="s">
        <v>523</v>
      </c>
      <c r="E175" s="270" t="s">
        <v>547</v>
      </c>
      <c r="F175" s="270" t="s">
        <v>1473</v>
      </c>
      <c r="G175" s="270" t="s">
        <v>1070</v>
      </c>
      <c r="H175" s="270" t="s">
        <v>1071</v>
      </c>
      <c r="I175" s="270" t="s">
        <v>1072</v>
      </c>
      <c r="J175" s="270"/>
      <c r="K175" s="262" t="e">
        <f>_xlfn.COUNTIFS('ｴﾝﾄﾘｰ男子'!$F$2:$F$101,$B175,'ｴﾝﾄﾘｰ男子'!$B$2:$B$101,"A")</f>
        <v>#NAME?</v>
      </c>
      <c r="L175" s="262" t="e">
        <f>_xlfn.COUNTIFS('ｴﾝﾄﾘｰ男子'!$F$2:$F$101,$B175,'ｴﾝﾄﾘｰ男子'!$B$2:$B$101,"B")</f>
        <v>#NAME?</v>
      </c>
      <c r="M175" s="262" t="e">
        <f>_xlfn.COUNTIFS('ｴﾝﾄﾘｰ男子'!$F$2:$F$101,$B175,'ｴﾝﾄﾘｰ男子'!$B$2:$B$101,"C")</f>
        <v>#NAME?</v>
      </c>
      <c r="N175" s="262" t="e">
        <f t="shared" si="9"/>
        <v>#NAME?</v>
      </c>
      <c r="O175" s="262" t="e">
        <f>_xlfn.COUNTIFS('ｴﾝﾄﾘｰ女子'!$F$2:$F$101,$B175,'ｴﾝﾄﾘｰ女子'!$B$2:$B$101,"A")</f>
        <v>#NAME?</v>
      </c>
      <c r="P175" s="262" t="e">
        <f>_xlfn.COUNTIFS('ｴﾝﾄﾘｰ女子'!$F$2:$F$101,$B175,'ｴﾝﾄﾘｰ女子'!$B$2:$B$101,"B")</f>
        <v>#NAME?</v>
      </c>
      <c r="Q175" s="262" t="e">
        <f>_xlfn.COUNTIFS('ｴﾝﾄﾘｰ女子'!$F$2:$F$101,$B175,'ｴﾝﾄﾘｰ女子'!$B$2:$B$101,"C")</f>
        <v>#NAME?</v>
      </c>
      <c r="R175" s="262" t="e">
        <f t="shared" si="10"/>
        <v>#NAME?</v>
      </c>
      <c r="S175" s="262" t="e">
        <f t="shared" si="11"/>
        <v>#NAME?</v>
      </c>
    </row>
    <row r="176" spans="1:19" ht="18.75">
      <c r="A176" s="255" t="s">
        <v>1073</v>
      </c>
      <c r="B176" s="260" t="str">
        <f t="shared" si="12"/>
        <v>D76</v>
      </c>
      <c r="C176" s="257" t="s">
        <v>1305</v>
      </c>
      <c r="D176" s="270" t="s">
        <v>524</v>
      </c>
      <c r="E176" s="270" t="s">
        <v>548</v>
      </c>
      <c r="F176" s="270" t="s">
        <v>1474</v>
      </c>
      <c r="G176" s="270" t="s">
        <v>1074</v>
      </c>
      <c r="H176" s="270" t="s">
        <v>1075</v>
      </c>
      <c r="I176" s="270" t="s">
        <v>1076</v>
      </c>
      <c r="J176" s="270"/>
      <c r="K176" s="262" t="e">
        <f>_xlfn.COUNTIFS('ｴﾝﾄﾘｰ男子'!$F$2:$F$101,$B176,'ｴﾝﾄﾘｰ男子'!$B$2:$B$101,"A")</f>
        <v>#NAME?</v>
      </c>
      <c r="L176" s="262" t="e">
        <f>_xlfn.COUNTIFS('ｴﾝﾄﾘｰ男子'!$F$2:$F$101,$B176,'ｴﾝﾄﾘｰ男子'!$B$2:$B$101,"B")</f>
        <v>#NAME?</v>
      </c>
      <c r="M176" s="262" t="e">
        <f>_xlfn.COUNTIFS('ｴﾝﾄﾘｰ男子'!$F$2:$F$101,$B176,'ｴﾝﾄﾘｰ男子'!$B$2:$B$101,"C")</f>
        <v>#NAME?</v>
      </c>
      <c r="N176" s="262" t="e">
        <f t="shared" si="9"/>
        <v>#NAME?</v>
      </c>
      <c r="O176" s="262" t="e">
        <f>_xlfn.COUNTIFS('ｴﾝﾄﾘｰ女子'!$F$2:$F$101,$B176,'ｴﾝﾄﾘｰ女子'!$B$2:$B$101,"A")</f>
        <v>#NAME?</v>
      </c>
      <c r="P176" s="262" t="e">
        <f>_xlfn.COUNTIFS('ｴﾝﾄﾘｰ女子'!$F$2:$F$101,$B176,'ｴﾝﾄﾘｰ女子'!$B$2:$B$101,"B")</f>
        <v>#NAME?</v>
      </c>
      <c r="Q176" s="262" t="e">
        <f>_xlfn.COUNTIFS('ｴﾝﾄﾘｰ女子'!$F$2:$F$101,$B176,'ｴﾝﾄﾘｰ女子'!$B$2:$B$101,"C")</f>
        <v>#NAME?</v>
      </c>
      <c r="R176" s="262" t="e">
        <f t="shared" si="10"/>
        <v>#NAME?</v>
      </c>
      <c r="S176" s="262" t="e">
        <f t="shared" si="11"/>
        <v>#NAME?</v>
      </c>
    </row>
    <row r="177" spans="1:19" ht="18.75">
      <c r="A177" s="255" t="s">
        <v>1073</v>
      </c>
      <c r="B177" s="260" t="str">
        <f t="shared" si="12"/>
        <v>D77</v>
      </c>
      <c r="C177" s="257" t="s">
        <v>1306</v>
      </c>
      <c r="D177" s="270" t="s">
        <v>525</v>
      </c>
      <c r="E177" s="270" t="s">
        <v>549</v>
      </c>
      <c r="F177" s="270" t="s">
        <v>1475</v>
      </c>
      <c r="G177" s="270" t="s">
        <v>1077</v>
      </c>
      <c r="H177" s="270" t="s">
        <v>1078</v>
      </c>
      <c r="I177" s="270" t="s">
        <v>1079</v>
      </c>
      <c r="J177" s="270"/>
      <c r="K177" s="262" t="e">
        <f>_xlfn.COUNTIFS('ｴﾝﾄﾘｰ男子'!$F$2:$F$101,$B177,'ｴﾝﾄﾘｰ男子'!$B$2:$B$101,"A")</f>
        <v>#NAME?</v>
      </c>
      <c r="L177" s="262" t="e">
        <f>_xlfn.COUNTIFS('ｴﾝﾄﾘｰ男子'!$F$2:$F$101,$B177,'ｴﾝﾄﾘｰ男子'!$B$2:$B$101,"B")</f>
        <v>#NAME?</v>
      </c>
      <c r="M177" s="262" t="e">
        <f>_xlfn.COUNTIFS('ｴﾝﾄﾘｰ男子'!$F$2:$F$101,$B177,'ｴﾝﾄﾘｰ男子'!$B$2:$B$101,"C")</f>
        <v>#NAME?</v>
      </c>
      <c r="N177" s="262" t="e">
        <f t="shared" si="9"/>
        <v>#NAME?</v>
      </c>
      <c r="O177" s="262" t="e">
        <f>_xlfn.COUNTIFS('ｴﾝﾄﾘｰ女子'!$F$2:$F$101,$B177,'ｴﾝﾄﾘｰ女子'!$B$2:$B$101,"A")</f>
        <v>#NAME?</v>
      </c>
      <c r="P177" s="262" t="e">
        <f>_xlfn.COUNTIFS('ｴﾝﾄﾘｰ女子'!$F$2:$F$101,$B177,'ｴﾝﾄﾘｰ女子'!$B$2:$B$101,"B")</f>
        <v>#NAME?</v>
      </c>
      <c r="Q177" s="262" t="e">
        <f>_xlfn.COUNTIFS('ｴﾝﾄﾘｰ女子'!$F$2:$F$101,$B177,'ｴﾝﾄﾘｰ女子'!$B$2:$B$101,"C")</f>
        <v>#NAME?</v>
      </c>
      <c r="R177" s="262" t="e">
        <f t="shared" si="10"/>
        <v>#NAME?</v>
      </c>
      <c r="S177" s="262" t="e">
        <f t="shared" si="11"/>
        <v>#NAME?</v>
      </c>
    </row>
    <row r="178" spans="1:19" ht="18.75">
      <c r="A178" s="255" t="s">
        <v>1073</v>
      </c>
      <c r="B178" s="260" t="str">
        <f t="shared" si="12"/>
        <v>D78</v>
      </c>
      <c r="C178" s="257" t="s">
        <v>1307</v>
      </c>
      <c r="D178" s="270" t="s">
        <v>526</v>
      </c>
      <c r="E178" s="270" t="s">
        <v>550</v>
      </c>
      <c r="F178" s="270" t="s">
        <v>1476</v>
      </c>
      <c r="G178" s="270" t="s">
        <v>1080</v>
      </c>
      <c r="H178" s="270" t="s">
        <v>1081</v>
      </c>
      <c r="I178" s="270" t="s">
        <v>1082</v>
      </c>
      <c r="J178" s="270"/>
      <c r="K178" s="262" t="e">
        <f>_xlfn.COUNTIFS('ｴﾝﾄﾘｰ男子'!$F$2:$F$101,$B178,'ｴﾝﾄﾘｰ男子'!$B$2:$B$101,"A")</f>
        <v>#NAME?</v>
      </c>
      <c r="L178" s="262" t="e">
        <f>_xlfn.COUNTIFS('ｴﾝﾄﾘｰ男子'!$F$2:$F$101,$B178,'ｴﾝﾄﾘｰ男子'!$B$2:$B$101,"B")</f>
        <v>#NAME?</v>
      </c>
      <c r="M178" s="262" t="e">
        <f>_xlfn.COUNTIFS('ｴﾝﾄﾘｰ男子'!$F$2:$F$101,$B178,'ｴﾝﾄﾘｰ男子'!$B$2:$B$101,"C")</f>
        <v>#NAME?</v>
      </c>
      <c r="N178" s="262" t="e">
        <f t="shared" si="9"/>
        <v>#NAME?</v>
      </c>
      <c r="O178" s="262" t="e">
        <f>_xlfn.COUNTIFS('ｴﾝﾄﾘｰ女子'!$F$2:$F$101,$B178,'ｴﾝﾄﾘｰ女子'!$B$2:$B$101,"A")</f>
        <v>#NAME?</v>
      </c>
      <c r="P178" s="262" t="e">
        <f>_xlfn.COUNTIFS('ｴﾝﾄﾘｰ女子'!$F$2:$F$101,$B178,'ｴﾝﾄﾘｰ女子'!$B$2:$B$101,"B")</f>
        <v>#NAME?</v>
      </c>
      <c r="Q178" s="262" t="e">
        <f>_xlfn.COUNTIFS('ｴﾝﾄﾘｰ女子'!$F$2:$F$101,$B178,'ｴﾝﾄﾘｰ女子'!$B$2:$B$101,"C")</f>
        <v>#NAME?</v>
      </c>
      <c r="R178" s="262" t="e">
        <f t="shared" si="10"/>
        <v>#NAME?</v>
      </c>
      <c r="S178" s="262" t="e">
        <f t="shared" si="11"/>
        <v>#NAME?</v>
      </c>
    </row>
    <row r="179" spans="1:19" ht="18.75">
      <c r="A179" s="255" t="s">
        <v>1073</v>
      </c>
      <c r="B179" s="260" t="str">
        <f t="shared" si="12"/>
        <v>D79</v>
      </c>
      <c r="C179" s="257" t="s">
        <v>1308</v>
      </c>
      <c r="D179" s="270" t="s">
        <v>527</v>
      </c>
      <c r="E179" s="270" t="s">
        <v>551</v>
      </c>
      <c r="F179" s="270" t="s">
        <v>1477</v>
      </c>
      <c r="G179" s="270" t="s">
        <v>1083</v>
      </c>
      <c r="H179" s="270" t="s">
        <v>1084</v>
      </c>
      <c r="I179" s="270" t="s">
        <v>1085</v>
      </c>
      <c r="J179" s="270"/>
      <c r="K179" s="262" t="e">
        <f>_xlfn.COUNTIFS('ｴﾝﾄﾘｰ男子'!$F$2:$F$101,$B179,'ｴﾝﾄﾘｰ男子'!$B$2:$B$101,"A")</f>
        <v>#NAME?</v>
      </c>
      <c r="L179" s="262" t="e">
        <f>_xlfn.COUNTIFS('ｴﾝﾄﾘｰ男子'!$F$2:$F$101,$B179,'ｴﾝﾄﾘｰ男子'!$B$2:$B$101,"B")</f>
        <v>#NAME?</v>
      </c>
      <c r="M179" s="262" t="e">
        <f>_xlfn.COUNTIFS('ｴﾝﾄﾘｰ男子'!$F$2:$F$101,$B179,'ｴﾝﾄﾘｰ男子'!$B$2:$B$101,"C")</f>
        <v>#NAME?</v>
      </c>
      <c r="N179" s="262" t="e">
        <f t="shared" si="9"/>
        <v>#NAME?</v>
      </c>
      <c r="O179" s="262" t="e">
        <f>_xlfn.COUNTIFS('ｴﾝﾄﾘｰ女子'!$F$2:$F$101,$B179,'ｴﾝﾄﾘｰ女子'!$B$2:$B$101,"A")</f>
        <v>#NAME?</v>
      </c>
      <c r="P179" s="262" t="e">
        <f>_xlfn.COUNTIFS('ｴﾝﾄﾘｰ女子'!$F$2:$F$101,$B179,'ｴﾝﾄﾘｰ女子'!$B$2:$B$101,"B")</f>
        <v>#NAME?</v>
      </c>
      <c r="Q179" s="262" t="e">
        <f>_xlfn.COUNTIFS('ｴﾝﾄﾘｰ女子'!$F$2:$F$101,$B179,'ｴﾝﾄﾘｰ女子'!$B$2:$B$101,"C")</f>
        <v>#NAME?</v>
      </c>
      <c r="R179" s="262" t="e">
        <f t="shared" si="10"/>
        <v>#NAME?</v>
      </c>
      <c r="S179" s="262" t="e">
        <f t="shared" si="11"/>
        <v>#NAME?</v>
      </c>
    </row>
    <row r="180" spans="1:19" ht="18.75">
      <c r="A180" s="255" t="s">
        <v>1073</v>
      </c>
      <c r="B180" s="260" t="str">
        <f t="shared" si="12"/>
        <v>D80</v>
      </c>
      <c r="C180" s="257" t="s">
        <v>1309</v>
      </c>
      <c r="D180" s="270" t="s">
        <v>529</v>
      </c>
      <c r="E180" s="270" t="s">
        <v>552</v>
      </c>
      <c r="F180" s="270" t="s">
        <v>1478</v>
      </c>
      <c r="G180" s="270" t="s">
        <v>1086</v>
      </c>
      <c r="H180" s="270" t="s">
        <v>1087</v>
      </c>
      <c r="I180" s="270" t="s">
        <v>1088</v>
      </c>
      <c r="J180" s="270"/>
      <c r="K180" s="262" t="e">
        <f>_xlfn.COUNTIFS('ｴﾝﾄﾘｰ男子'!$F$2:$F$101,$B180,'ｴﾝﾄﾘｰ男子'!$B$2:$B$101,"A")</f>
        <v>#NAME?</v>
      </c>
      <c r="L180" s="262" t="e">
        <f>_xlfn.COUNTIFS('ｴﾝﾄﾘｰ男子'!$F$2:$F$101,$B180,'ｴﾝﾄﾘｰ男子'!$B$2:$B$101,"B")</f>
        <v>#NAME?</v>
      </c>
      <c r="M180" s="262" t="e">
        <f>_xlfn.COUNTIFS('ｴﾝﾄﾘｰ男子'!$F$2:$F$101,$B180,'ｴﾝﾄﾘｰ男子'!$B$2:$B$101,"C")</f>
        <v>#NAME?</v>
      </c>
      <c r="N180" s="262" t="e">
        <f t="shared" si="9"/>
        <v>#NAME?</v>
      </c>
      <c r="O180" s="262" t="e">
        <f>_xlfn.COUNTIFS('ｴﾝﾄﾘｰ女子'!$F$2:$F$101,$B180,'ｴﾝﾄﾘｰ女子'!$B$2:$B$101,"A")</f>
        <v>#NAME?</v>
      </c>
      <c r="P180" s="262" t="e">
        <f>_xlfn.COUNTIFS('ｴﾝﾄﾘｰ女子'!$F$2:$F$101,$B180,'ｴﾝﾄﾘｰ女子'!$B$2:$B$101,"B")</f>
        <v>#NAME?</v>
      </c>
      <c r="Q180" s="262" t="e">
        <f>_xlfn.COUNTIFS('ｴﾝﾄﾘｰ女子'!$F$2:$F$101,$B180,'ｴﾝﾄﾘｰ女子'!$B$2:$B$101,"C")</f>
        <v>#NAME?</v>
      </c>
      <c r="R180" s="262" t="e">
        <f t="shared" si="10"/>
        <v>#NAME?</v>
      </c>
      <c r="S180" s="262" t="e">
        <f t="shared" si="11"/>
        <v>#NAME?</v>
      </c>
    </row>
    <row r="181" spans="1:19" ht="18.75">
      <c r="A181" s="255" t="s">
        <v>1073</v>
      </c>
      <c r="B181" s="260" t="str">
        <f t="shared" si="12"/>
        <v>D81</v>
      </c>
      <c r="C181" s="257" t="s">
        <v>1310</v>
      </c>
      <c r="D181" s="270" t="s">
        <v>531</v>
      </c>
      <c r="E181" s="270" t="s">
        <v>553</v>
      </c>
      <c r="F181" s="270" t="s">
        <v>1479</v>
      </c>
      <c r="G181" s="270" t="s">
        <v>1089</v>
      </c>
      <c r="H181" s="270" t="s">
        <v>1090</v>
      </c>
      <c r="I181" s="270" t="s">
        <v>1091</v>
      </c>
      <c r="J181" s="270"/>
      <c r="K181" s="262" t="e">
        <f>_xlfn.COUNTIFS('ｴﾝﾄﾘｰ男子'!$F$2:$F$101,$B181,'ｴﾝﾄﾘｰ男子'!$B$2:$B$101,"A")</f>
        <v>#NAME?</v>
      </c>
      <c r="L181" s="262" t="e">
        <f>_xlfn.COUNTIFS('ｴﾝﾄﾘｰ男子'!$F$2:$F$101,$B181,'ｴﾝﾄﾘｰ男子'!$B$2:$B$101,"B")</f>
        <v>#NAME?</v>
      </c>
      <c r="M181" s="262" t="e">
        <f>_xlfn.COUNTIFS('ｴﾝﾄﾘｰ男子'!$F$2:$F$101,$B181,'ｴﾝﾄﾘｰ男子'!$B$2:$B$101,"C")</f>
        <v>#NAME?</v>
      </c>
      <c r="N181" s="262" t="e">
        <f t="shared" si="9"/>
        <v>#NAME?</v>
      </c>
      <c r="O181" s="262" t="e">
        <f>_xlfn.COUNTIFS('ｴﾝﾄﾘｰ女子'!$F$2:$F$101,$B181,'ｴﾝﾄﾘｰ女子'!$B$2:$B$101,"A")</f>
        <v>#NAME?</v>
      </c>
      <c r="P181" s="262" t="e">
        <f>_xlfn.COUNTIFS('ｴﾝﾄﾘｰ女子'!$F$2:$F$101,$B181,'ｴﾝﾄﾘｰ女子'!$B$2:$B$101,"B")</f>
        <v>#NAME?</v>
      </c>
      <c r="Q181" s="262" t="e">
        <f>_xlfn.COUNTIFS('ｴﾝﾄﾘｰ女子'!$F$2:$F$101,$B181,'ｴﾝﾄﾘｰ女子'!$B$2:$B$101,"C")</f>
        <v>#NAME?</v>
      </c>
      <c r="R181" s="262" t="e">
        <f t="shared" si="10"/>
        <v>#NAME?</v>
      </c>
      <c r="S181" s="262" t="e">
        <f t="shared" si="11"/>
        <v>#NAME?</v>
      </c>
    </row>
    <row r="182" spans="1:19" ht="18.75">
      <c r="A182" s="255" t="s">
        <v>1073</v>
      </c>
      <c r="B182" s="260" t="str">
        <f t="shared" si="12"/>
        <v>D82</v>
      </c>
      <c r="C182" s="257" t="s">
        <v>1311</v>
      </c>
      <c r="D182" s="270" t="s">
        <v>533</v>
      </c>
      <c r="E182" s="270" t="s">
        <v>554</v>
      </c>
      <c r="F182" s="270" t="s">
        <v>1480</v>
      </c>
      <c r="G182" s="270" t="s">
        <v>1092</v>
      </c>
      <c r="H182" s="270" t="s">
        <v>1093</v>
      </c>
      <c r="I182" s="270" t="s">
        <v>1094</v>
      </c>
      <c r="J182" s="270"/>
      <c r="K182" s="262" t="e">
        <f>_xlfn.COUNTIFS('ｴﾝﾄﾘｰ男子'!$F$2:$F$101,$B182,'ｴﾝﾄﾘｰ男子'!$B$2:$B$101,"A")</f>
        <v>#NAME?</v>
      </c>
      <c r="L182" s="262" t="e">
        <f>_xlfn.COUNTIFS('ｴﾝﾄﾘｰ男子'!$F$2:$F$101,$B182,'ｴﾝﾄﾘｰ男子'!$B$2:$B$101,"B")</f>
        <v>#NAME?</v>
      </c>
      <c r="M182" s="262" t="e">
        <f>_xlfn.COUNTIFS('ｴﾝﾄﾘｰ男子'!$F$2:$F$101,$B182,'ｴﾝﾄﾘｰ男子'!$B$2:$B$101,"C")</f>
        <v>#NAME?</v>
      </c>
      <c r="N182" s="262" t="e">
        <f t="shared" si="9"/>
        <v>#NAME?</v>
      </c>
      <c r="O182" s="262" t="e">
        <f>_xlfn.COUNTIFS('ｴﾝﾄﾘｰ女子'!$F$2:$F$101,$B182,'ｴﾝﾄﾘｰ女子'!$B$2:$B$101,"A")</f>
        <v>#NAME?</v>
      </c>
      <c r="P182" s="262" t="e">
        <f>_xlfn.COUNTIFS('ｴﾝﾄﾘｰ女子'!$F$2:$F$101,$B182,'ｴﾝﾄﾘｰ女子'!$B$2:$B$101,"B")</f>
        <v>#NAME?</v>
      </c>
      <c r="Q182" s="262" t="e">
        <f>_xlfn.COUNTIFS('ｴﾝﾄﾘｰ女子'!$F$2:$F$101,$B182,'ｴﾝﾄﾘｰ女子'!$B$2:$B$101,"C")</f>
        <v>#NAME?</v>
      </c>
      <c r="R182" s="262" t="e">
        <f t="shared" si="10"/>
        <v>#NAME?</v>
      </c>
      <c r="S182" s="262" t="e">
        <f t="shared" si="11"/>
        <v>#NAME?</v>
      </c>
    </row>
    <row r="183" spans="1:19" ht="18.75">
      <c r="A183" s="255" t="s">
        <v>1073</v>
      </c>
      <c r="B183" s="260" t="str">
        <f t="shared" si="12"/>
        <v>D83</v>
      </c>
      <c r="C183" s="257" t="s">
        <v>1312</v>
      </c>
      <c r="D183" s="270" t="s">
        <v>535</v>
      </c>
      <c r="E183" s="270" t="s">
        <v>555</v>
      </c>
      <c r="F183" s="270" t="s">
        <v>1481</v>
      </c>
      <c r="G183" s="270" t="s">
        <v>1095</v>
      </c>
      <c r="H183" s="270" t="s">
        <v>1096</v>
      </c>
      <c r="I183" s="270" t="s">
        <v>1097</v>
      </c>
      <c r="J183" s="270"/>
      <c r="K183" s="262" t="e">
        <f>_xlfn.COUNTIFS('ｴﾝﾄﾘｰ男子'!$F$2:$F$101,$B183,'ｴﾝﾄﾘｰ男子'!$B$2:$B$101,"A")</f>
        <v>#NAME?</v>
      </c>
      <c r="L183" s="262" t="e">
        <f>_xlfn.COUNTIFS('ｴﾝﾄﾘｰ男子'!$F$2:$F$101,$B183,'ｴﾝﾄﾘｰ男子'!$B$2:$B$101,"B")</f>
        <v>#NAME?</v>
      </c>
      <c r="M183" s="262" t="e">
        <f>_xlfn.COUNTIFS('ｴﾝﾄﾘｰ男子'!$F$2:$F$101,$B183,'ｴﾝﾄﾘｰ男子'!$B$2:$B$101,"C")</f>
        <v>#NAME?</v>
      </c>
      <c r="N183" s="262" t="e">
        <f t="shared" si="9"/>
        <v>#NAME?</v>
      </c>
      <c r="O183" s="262" t="e">
        <f>_xlfn.COUNTIFS('ｴﾝﾄﾘｰ女子'!$F$2:$F$101,$B183,'ｴﾝﾄﾘｰ女子'!$B$2:$B$101,"A")</f>
        <v>#NAME?</v>
      </c>
      <c r="P183" s="262" t="e">
        <f>_xlfn.COUNTIFS('ｴﾝﾄﾘｰ女子'!$F$2:$F$101,$B183,'ｴﾝﾄﾘｰ女子'!$B$2:$B$101,"B")</f>
        <v>#NAME?</v>
      </c>
      <c r="Q183" s="262" t="e">
        <f>_xlfn.COUNTIFS('ｴﾝﾄﾘｰ女子'!$F$2:$F$101,$B183,'ｴﾝﾄﾘｰ女子'!$B$2:$B$101,"C")</f>
        <v>#NAME?</v>
      </c>
      <c r="R183" s="262" t="e">
        <f t="shared" si="10"/>
        <v>#NAME?</v>
      </c>
      <c r="S183" s="262" t="e">
        <f t="shared" si="11"/>
        <v>#NAME?</v>
      </c>
    </row>
    <row r="184" spans="1:19" ht="18.75">
      <c r="A184" s="255"/>
      <c r="B184" s="260" t="str">
        <f>MID(D184,3,3)</f>
        <v>D84</v>
      </c>
      <c r="C184" s="257" t="s">
        <v>1149</v>
      </c>
      <c r="D184" s="270" t="s">
        <v>537</v>
      </c>
      <c r="E184" s="270" t="s">
        <v>559</v>
      </c>
      <c r="F184" s="270" t="s">
        <v>1484</v>
      </c>
      <c r="G184" s="270" t="s">
        <v>1077</v>
      </c>
      <c r="H184" s="270" t="s">
        <v>1118</v>
      </c>
      <c r="I184" s="270" t="s">
        <v>1119</v>
      </c>
      <c r="J184" s="270"/>
      <c r="K184" s="262" t="e">
        <f>_xlfn.COUNTIFS('ｴﾝﾄﾘｰ男子'!$F$2:$F$101,$B184,'ｴﾝﾄﾘｰ男子'!$B$2:$B$101,"A")</f>
        <v>#NAME?</v>
      </c>
      <c r="L184" s="262" t="e">
        <f>_xlfn.COUNTIFS('ｴﾝﾄﾘｰ男子'!$F$2:$F$101,$B184,'ｴﾝﾄﾘｰ男子'!$B$2:$B$101,"B")</f>
        <v>#NAME?</v>
      </c>
      <c r="M184" s="262" t="e">
        <f>_xlfn.COUNTIFS('ｴﾝﾄﾘｰ男子'!$F$2:$F$101,$B184,'ｴﾝﾄﾘｰ男子'!$B$2:$B$101,"C")</f>
        <v>#NAME?</v>
      </c>
      <c r="N184" s="262" t="e">
        <f t="shared" si="9"/>
        <v>#NAME?</v>
      </c>
      <c r="O184" s="262" t="e">
        <f>_xlfn.COUNTIFS('ｴﾝﾄﾘｰ女子'!$F$2:$F$101,$B184,'ｴﾝﾄﾘｰ女子'!$B$2:$B$101,"A")</f>
        <v>#NAME?</v>
      </c>
      <c r="P184" s="262" t="e">
        <f>_xlfn.COUNTIFS('ｴﾝﾄﾘｰ女子'!$F$2:$F$101,$B184,'ｴﾝﾄﾘｰ女子'!$B$2:$B$101,"B")</f>
        <v>#NAME?</v>
      </c>
      <c r="Q184" s="262" t="e">
        <f>_xlfn.COUNTIFS('ｴﾝﾄﾘｰ女子'!$F$2:$F$101,$B184,'ｴﾝﾄﾘｰ女子'!$B$2:$B$101,"C")</f>
        <v>#NAME?</v>
      </c>
      <c r="R184" s="262" t="e">
        <f t="shared" si="10"/>
        <v>#NAME?</v>
      </c>
      <c r="S184" s="262" t="e">
        <f t="shared" si="11"/>
        <v>#NAME?</v>
      </c>
    </row>
    <row r="185" spans="1:19" ht="18.75">
      <c r="A185" s="255" t="s">
        <v>1098</v>
      </c>
      <c r="B185" s="260" t="str">
        <f t="shared" si="12"/>
        <v>D85</v>
      </c>
      <c r="C185" s="257" t="s">
        <v>1313</v>
      </c>
      <c r="D185" s="270" t="s">
        <v>539</v>
      </c>
      <c r="E185" s="270" t="s">
        <v>556</v>
      </c>
      <c r="F185" s="270" t="s">
        <v>1482</v>
      </c>
      <c r="G185" s="270" t="s">
        <v>1099</v>
      </c>
      <c r="H185" s="270" t="s">
        <v>1100</v>
      </c>
      <c r="I185" s="270" t="s">
        <v>1101</v>
      </c>
      <c r="J185" s="270"/>
      <c r="K185" s="262" t="e">
        <f>_xlfn.COUNTIFS('ｴﾝﾄﾘｰ男子'!$F$2:$F$101,$B185,'ｴﾝﾄﾘｰ男子'!$B$2:$B$101,"A")</f>
        <v>#NAME?</v>
      </c>
      <c r="L185" s="262" t="e">
        <f>_xlfn.COUNTIFS('ｴﾝﾄﾘｰ男子'!$F$2:$F$101,$B185,'ｴﾝﾄﾘｰ男子'!$B$2:$B$101,"B")</f>
        <v>#NAME?</v>
      </c>
      <c r="M185" s="262" t="e">
        <f>_xlfn.COUNTIFS('ｴﾝﾄﾘｰ男子'!$F$2:$F$101,$B185,'ｴﾝﾄﾘｰ男子'!$B$2:$B$101,"C")</f>
        <v>#NAME?</v>
      </c>
      <c r="N185" s="262" t="e">
        <f t="shared" si="9"/>
        <v>#NAME?</v>
      </c>
      <c r="O185" s="262" t="e">
        <f>_xlfn.COUNTIFS('ｴﾝﾄﾘｰ女子'!$F$2:$F$101,$B185,'ｴﾝﾄﾘｰ女子'!$B$2:$B$101,"A")</f>
        <v>#NAME?</v>
      </c>
      <c r="P185" s="262" t="e">
        <f>_xlfn.COUNTIFS('ｴﾝﾄﾘｰ女子'!$F$2:$F$101,$B185,'ｴﾝﾄﾘｰ女子'!$B$2:$B$101,"B")</f>
        <v>#NAME?</v>
      </c>
      <c r="Q185" s="262" t="e">
        <f>_xlfn.COUNTIFS('ｴﾝﾄﾘｰ女子'!$F$2:$F$101,$B185,'ｴﾝﾄﾘｰ女子'!$B$2:$B$101,"C")</f>
        <v>#NAME?</v>
      </c>
      <c r="R185" s="262" t="e">
        <f t="shared" si="10"/>
        <v>#NAME?</v>
      </c>
      <c r="S185" s="262" t="e">
        <f t="shared" si="11"/>
        <v>#NAME?</v>
      </c>
    </row>
    <row r="186" spans="1:19" ht="18.75">
      <c r="A186" s="255" t="s">
        <v>1102</v>
      </c>
      <c r="B186" s="260" t="str">
        <f>MID(D186,3,3)</f>
        <v>D86</v>
      </c>
      <c r="C186" s="257" t="s">
        <v>1314</v>
      </c>
      <c r="D186" s="270" t="s">
        <v>541</v>
      </c>
      <c r="E186" s="270" t="s">
        <v>557</v>
      </c>
      <c r="F186" s="270" t="s">
        <v>1483</v>
      </c>
      <c r="G186" s="270" t="s">
        <v>1103</v>
      </c>
      <c r="H186" s="270" t="s">
        <v>1104</v>
      </c>
      <c r="I186" s="270" t="s">
        <v>1105</v>
      </c>
      <c r="J186" s="270"/>
      <c r="K186" s="262" t="e">
        <f>_xlfn.COUNTIFS('ｴﾝﾄﾘｰ男子'!$F$2:$F$101,$B186,'ｴﾝﾄﾘｰ男子'!$B$2:$B$101,"A")</f>
        <v>#NAME?</v>
      </c>
      <c r="L186" s="262" t="e">
        <f>_xlfn.COUNTIFS('ｴﾝﾄﾘｰ男子'!$F$2:$F$101,$B186,'ｴﾝﾄﾘｰ男子'!$B$2:$B$101,"B")</f>
        <v>#NAME?</v>
      </c>
      <c r="M186" s="262" t="e">
        <f>_xlfn.COUNTIFS('ｴﾝﾄﾘｰ男子'!$F$2:$F$101,$B186,'ｴﾝﾄﾘｰ男子'!$B$2:$B$101,"C")</f>
        <v>#NAME?</v>
      </c>
      <c r="N186" s="262" t="e">
        <f t="shared" si="9"/>
        <v>#NAME?</v>
      </c>
      <c r="O186" s="262" t="e">
        <f>_xlfn.COUNTIFS('ｴﾝﾄﾘｰ女子'!$F$2:$F$101,$B186,'ｴﾝﾄﾘｰ女子'!$B$2:$B$101,"A")</f>
        <v>#NAME?</v>
      </c>
      <c r="P186" s="262" t="e">
        <f>_xlfn.COUNTIFS('ｴﾝﾄﾘｰ女子'!$F$2:$F$101,$B186,'ｴﾝﾄﾘｰ女子'!$B$2:$B$101,"B")</f>
        <v>#NAME?</v>
      </c>
      <c r="Q186" s="262" t="e">
        <f>_xlfn.COUNTIFS('ｴﾝﾄﾘｰ女子'!$F$2:$F$101,$B186,'ｴﾝﾄﾘｰ女子'!$B$2:$B$101,"C")</f>
        <v>#NAME?</v>
      </c>
      <c r="R186" s="262" t="e">
        <f t="shared" si="10"/>
        <v>#NAME?</v>
      </c>
      <c r="S186" s="262" t="e">
        <f>SUM(N186,R186)</f>
        <v>#NAME?</v>
      </c>
    </row>
    <row r="187" spans="1:19" ht="18.75">
      <c r="A187" s="255" t="s">
        <v>1528</v>
      </c>
      <c r="B187" s="260" t="str">
        <f t="shared" si="12"/>
        <v>D99</v>
      </c>
      <c r="C187" s="257" t="s">
        <v>1565</v>
      </c>
      <c r="D187" s="270" t="s">
        <v>1563</v>
      </c>
      <c r="E187" s="270" t="s">
        <v>1528</v>
      </c>
      <c r="F187" s="270" t="s">
        <v>1564</v>
      </c>
      <c r="G187" s="270"/>
      <c r="H187" s="270"/>
      <c r="I187" s="270"/>
      <c r="J187" s="270"/>
      <c r="K187" s="262" t="e">
        <f>_xlfn.COUNTIFS('ｴﾝﾄﾘｰ男子'!$F$2:$F$101,$B187,'ｴﾝﾄﾘｰ男子'!$B$2:$B$101,"A")</f>
        <v>#NAME?</v>
      </c>
      <c r="L187" s="262" t="e">
        <f>_xlfn.COUNTIFS('ｴﾝﾄﾘｰ男子'!$F$2:$F$101,$B187,'ｴﾝﾄﾘｰ男子'!$B$2:$B$101,"B")</f>
        <v>#NAME?</v>
      </c>
      <c r="M187" s="262" t="e">
        <f>_xlfn.COUNTIFS('ｴﾝﾄﾘｰ男子'!$F$2:$F$101,$B187,'ｴﾝﾄﾘｰ男子'!$B$2:$B$101,"C")</f>
        <v>#NAME?</v>
      </c>
      <c r="N187" s="262" t="e">
        <f t="shared" si="9"/>
        <v>#NAME?</v>
      </c>
      <c r="O187" s="262" t="e">
        <f>_xlfn.COUNTIFS('ｴﾝﾄﾘｰ女子'!$F$2:$F$101,$B187,'ｴﾝﾄﾘｰ女子'!$B$2:$B$101,"A")</f>
        <v>#NAME?</v>
      </c>
      <c r="P187" s="262" t="e">
        <f>_xlfn.COUNTIFS('ｴﾝﾄﾘｰ女子'!$F$2:$F$101,$B187,'ｴﾝﾄﾘｰ女子'!$B$2:$B$101,"B")</f>
        <v>#NAME?</v>
      </c>
      <c r="Q187" s="262" t="e">
        <f>_xlfn.COUNTIFS('ｴﾝﾄﾘｰ女子'!$F$2:$F$101,$B187,'ｴﾝﾄﾘｰ女子'!$B$2:$B$101,"C")</f>
        <v>#NAME?</v>
      </c>
      <c r="R187" s="262" t="e">
        <f t="shared" si="10"/>
        <v>#NAME?</v>
      </c>
      <c r="S187" s="262" t="e">
        <f t="shared" si="11"/>
        <v>#NAME?</v>
      </c>
    </row>
    <row r="188" spans="3:19" ht="18.75">
      <c r="C188" s="260" t="s">
        <v>1580</v>
      </c>
      <c r="D188" s="278"/>
      <c r="E188" s="278"/>
      <c r="F188" s="278"/>
      <c r="G188" s="278"/>
      <c r="H188" s="278"/>
      <c r="I188" s="278"/>
      <c r="J188" s="278"/>
      <c r="K188" s="262" t="e">
        <f>SUM(K2:K187)</f>
        <v>#NAME?</v>
      </c>
      <c r="L188" s="262" t="e">
        <f aca="true" t="shared" si="13" ref="L188:S188">SUM(L2:L187)</f>
        <v>#NAME?</v>
      </c>
      <c r="M188" s="262" t="e">
        <f t="shared" si="13"/>
        <v>#NAME?</v>
      </c>
      <c r="N188" s="262" t="e">
        <f t="shared" si="13"/>
        <v>#NAME?</v>
      </c>
      <c r="O188" s="262" t="e">
        <f t="shared" si="13"/>
        <v>#NAME?</v>
      </c>
      <c r="P188" s="262" t="e">
        <f t="shared" si="13"/>
        <v>#NAME?</v>
      </c>
      <c r="Q188" s="262" t="e">
        <f t="shared" si="13"/>
        <v>#NAME?</v>
      </c>
      <c r="R188" s="262" t="e">
        <f t="shared" si="13"/>
        <v>#NAME?</v>
      </c>
      <c r="S188" s="262" t="e">
        <f t="shared" si="13"/>
        <v>#NAME?</v>
      </c>
    </row>
  </sheetData>
  <sheetProtection password="CC6B" sheet="1"/>
  <hyperlinks>
    <hyperlink ref="J24" r:id="rId1" display="http://www.zenyukan-e.kofu-ymn.ed.jp/"/>
    <hyperlink ref="J45" r:id="rId2" display="http://www.city.yamanashi.yamanashi.jp/gover/public/school/kanoiwa.html"/>
    <hyperlink ref="J46" r:id="rId3" display="http://www.city.yamanashi.yamanashi.jp/gover/public/school/kusakabe.html"/>
    <hyperlink ref="J47" r:id="rId4" display="http://www.city.yamanashi.yamanashi.jp/gover/public/school/goyashiki.html"/>
    <hyperlink ref="J48" r:id="rId5" display="http://www.city.yamanashi.yamanashi.jp/gover/public/school/hikawa.html"/>
    <hyperlink ref="J49" r:id="rId6" display="http://www.city.yamanashi.yamanashi.jp/gover/public/school/yamanashi.html"/>
    <hyperlink ref="J50" r:id="rId7" display="http://www.city.yamanashi.yamanashi.jp/gover/public/school/yahata.html"/>
    <hyperlink ref="J51" r:id="rId8" display="http://www.city.yamanashi.yamanashi.jp/gover/public/school/iwate.html"/>
    <hyperlink ref="J52" r:id="rId9" display="http://www.city.yamanashi.yamanashi.jp/gover/public/school/makioka01.html"/>
    <hyperlink ref="J55" r:id="rId10" display="http://www.city.yamanashi.yamanashi.jp/gover/public/school/mitomi.html"/>
  </hyperlinks>
  <printOptions/>
  <pageMargins left="0.7" right="0.7" top="0.75" bottom="0.75" header="0.3" footer="0.3"/>
  <pageSetup horizontalDpi="600" verticalDpi="600" orientation="portrait" paperSize="9" scale="55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1"/>
  <sheetViews>
    <sheetView showGridLines="0" showZeros="0" showOutlineSymbols="0" zoomScalePageLayoutView="0" workbookViewId="0" topLeftCell="A1">
      <selection activeCell="E2" sqref="E2"/>
    </sheetView>
  </sheetViews>
  <sheetFormatPr defaultColWidth="9.00390625" defaultRowHeight="13.5"/>
  <cols>
    <col min="1" max="1" width="4.50390625" style="1" customWidth="1"/>
    <col min="2" max="2" width="4.125" style="1" customWidth="1"/>
    <col min="3" max="3" width="12.625" style="1" customWidth="1"/>
    <col min="4" max="4" width="15.625" style="1" customWidth="1"/>
    <col min="5" max="5" width="9.625" style="1" customWidth="1"/>
    <col min="6" max="6" width="7.00390625" style="1" customWidth="1"/>
    <col min="7" max="7" width="17.625" style="1" customWidth="1"/>
    <col min="8" max="8" width="10.50390625" style="1" customWidth="1"/>
    <col min="9" max="10" width="12.625" style="1" customWidth="1"/>
    <col min="11" max="11" width="9.00390625" style="1" customWidth="1"/>
    <col min="12" max="12" width="6.625" style="1" hidden="1" customWidth="1"/>
    <col min="13" max="13" width="4.625" style="1" customWidth="1"/>
    <col min="14" max="15" width="14.50390625" style="1" customWidth="1"/>
    <col min="16" max="16" width="4.625" style="1" hidden="1" customWidth="1"/>
    <col min="17" max="17" width="6.625" style="1" hidden="1" customWidth="1"/>
    <col min="18" max="18" width="30.125" style="1" bestFit="1" customWidth="1"/>
    <col min="19" max="19" width="17.125" style="1" bestFit="1" customWidth="1"/>
    <col min="20" max="20" width="16.125" style="1" hidden="1" customWidth="1"/>
    <col min="21" max="21" width="11.625" style="1" hidden="1" customWidth="1"/>
    <col min="22" max="22" width="17.50390625" style="1" hidden="1" customWidth="1"/>
    <col min="23" max="23" width="9.00390625" style="1" hidden="1" customWidth="1"/>
    <col min="24" max="16384" width="9.00390625" style="1" customWidth="1"/>
  </cols>
  <sheetData>
    <row r="1" spans="1:23" s="226" customFormat="1" ht="25.5" customHeight="1">
      <c r="A1" s="253" t="s">
        <v>93</v>
      </c>
      <c r="B1" s="235" t="s">
        <v>61</v>
      </c>
      <c r="C1" s="254" t="s">
        <v>167</v>
      </c>
      <c r="D1" s="254" t="s">
        <v>172</v>
      </c>
      <c r="E1" s="254" t="s">
        <v>90</v>
      </c>
      <c r="F1" s="254" t="s">
        <v>1486</v>
      </c>
      <c r="G1" s="254" t="s">
        <v>1487</v>
      </c>
      <c r="H1" s="254" t="s">
        <v>62</v>
      </c>
      <c r="I1" s="254" t="s">
        <v>224</v>
      </c>
      <c r="J1" s="254" t="s">
        <v>166</v>
      </c>
      <c r="K1" s="235" t="s">
        <v>186</v>
      </c>
      <c r="L1" s="232" t="s">
        <v>1533</v>
      </c>
      <c r="M1" s="232" t="s">
        <v>91</v>
      </c>
      <c r="N1" s="233" t="s">
        <v>145</v>
      </c>
      <c r="O1" s="233" t="s">
        <v>173</v>
      </c>
      <c r="P1" s="233" t="s">
        <v>1535</v>
      </c>
      <c r="Q1" s="233" t="s">
        <v>1536</v>
      </c>
      <c r="R1" s="233" t="s">
        <v>1531</v>
      </c>
      <c r="S1" s="233" t="s">
        <v>1532</v>
      </c>
      <c r="T1" s="109" t="s">
        <v>165</v>
      </c>
      <c r="V1" s="110" t="s">
        <v>30</v>
      </c>
      <c r="W1" s="111" t="s">
        <v>39</v>
      </c>
    </row>
    <row r="2" spans="1:23" ht="14.25" customHeight="1">
      <c r="A2" s="217">
        <v>1</v>
      </c>
      <c r="B2" s="252">
        <f>IF(E2="","",IF(E2&lt;=sa1!$E$10,"C",IF(E2&lt;=sa1!$E$8,"B",IF(E2&lt;=sa1!$E$6,"A"))))</f>
      </c>
      <c r="C2" s="218"/>
      <c r="D2" s="222"/>
      <c r="E2" s="219"/>
      <c r="F2" s="219"/>
      <c r="G2" s="220"/>
      <c r="H2" s="221"/>
      <c r="I2" s="221"/>
      <c r="J2" s="256"/>
      <c r="K2" s="225" t="str">
        <f>IF(COUNTIF(C2:I2,"")=7,"未入力",IF(AND(COUNTIF(C2:I2,"")=0,T2&lt;&gt;"ERROR"),"完了","未完了"))</f>
        <v>未入力</v>
      </c>
      <c r="L2" s="223">
        <f aca="true" t="shared" si="0" ref="L2:L33">IF(G2="","",VLOOKUP(G2,$V$2:$W$10,2,FALSE))</f>
      </c>
      <c r="M2" s="223">
        <f>IF(E2="","",IF(E2&lt;=sa1!$E$11,6,IF(E2&lt;=sa1!$E$10,5,IF(E2&lt;=sa1!$E$9,4,IF(E2&lt;=sa1!$E$8,3,IF(E2&lt;=sa1!$E$7,2,IF(E2&lt;=sa1!$E$6,1)))))))</f>
      </c>
      <c r="N2" s="234">
        <f>IF($F2="","",VLOOKUP($F2,'小学校リスト'!$B$2:$F$187,4,FALSE))</f>
      </c>
      <c r="O2" s="234">
        <f>IF($F2="","",VLOOKUP($F2,'小学校リスト'!$B$2:$F$187,5,FALSE))</f>
      </c>
      <c r="P2" s="223">
        <v>1</v>
      </c>
      <c r="Q2" s="234">
        <f>IF($F2="","",VLOOKUP($F2,'小学校リスト'!$B$2:$F$187,3,FALSE))</f>
      </c>
      <c r="R2" s="234">
        <f>IF(COUNTIF(C2:H2,"")=6,"",VLOOKUP('実施報告・申込書'!$C$16,'実施報告・申込書'!$R$10:$S$209,1,FALSE))</f>
      </c>
      <c r="S2" s="234">
        <f>IF(COUNTIF(C2:H2,"")=6,"",VLOOKUP('実施報告・申込書'!$C$16,'実施報告・申込書'!$R$10:$S$209,2,FALSE))</f>
      </c>
      <c r="T2" s="64">
        <f aca="true" t="shared" si="1" ref="T2:T33">IF(L2="","",IF(LEFT(L2,1)&gt;="6","ERROR",IF(B2="C",G2,IF(RIGHT(L2,2)="00","ERROR",G2))))</f>
      </c>
      <c r="U2" s="190" t="s">
        <v>101</v>
      </c>
      <c r="V2" s="228" t="s">
        <v>174</v>
      </c>
      <c r="W2" s="229">
        <v>10050</v>
      </c>
    </row>
    <row r="3" spans="1:23" ht="14.25" customHeight="1">
      <c r="A3" s="217">
        <v>2</v>
      </c>
      <c r="B3" s="252">
        <f>IF(E3="","",IF(E3&lt;=sa1!$E$10,"C",IF(E3&lt;=sa1!$E$8,"B",IF(E3&lt;=sa1!$E$6,"A"))))</f>
      </c>
      <c r="C3" s="218"/>
      <c r="D3" s="222"/>
      <c r="E3" s="219"/>
      <c r="F3" s="219"/>
      <c r="G3" s="220"/>
      <c r="H3" s="221"/>
      <c r="I3" s="221"/>
      <c r="J3" s="256"/>
      <c r="K3" s="225" t="str">
        <f>IF(COUNTIF(C3:I3,"")=7,"未入力",IF(AND(COUNTIF(C3:I3,"")=0,T3&lt;&gt;"ERROR"),"完了","未完了"))</f>
        <v>未入力</v>
      </c>
      <c r="L3" s="223">
        <f t="shared" si="0"/>
      </c>
      <c r="M3" s="223">
        <f>IF(E3="","",IF(E3&lt;=sa1!$E$11,6,IF(E3&lt;=sa1!$E$10,5,IF(E3&lt;=sa1!$E$9,4,IF(E3&lt;=sa1!$E$8,3,IF(E3&lt;=sa1!$E$7,2,IF(E3&lt;=sa1!$E$6,1)))))))</f>
      </c>
      <c r="N3" s="234">
        <f>IF($F3="","",VLOOKUP($F3,'小学校リスト'!$B$2:$F$187,4,FALSE))</f>
      </c>
      <c r="O3" s="234">
        <f>IF($F3="","",VLOOKUP($F3,'小学校リスト'!$B$2:$F$187,5,FALSE))</f>
      </c>
      <c r="P3" s="223">
        <v>1</v>
      </c>
      <c r="Q3" s="234">
        <f>IF($F3="","",VLOOKUP($F3,'小学校リスト'!$B$2:$F$187,3,FALSE))</f>
      </c>
      <c r="R3" s="234">
        <f>IF(COUNTIF(C3:H3,"")=6,"",VLOOKUP('実施報告・申込書'!$C$16,'実施報告・申込書'!$R$10:$S$209,1,FALSE))</f>
      </c>
      <c r="S3" s="234">
        <f>IF(COUNTIF(C3:H3,"")=6,"",VLOOKUP('実施報告・申込書'!$C$16,'実施報告・申込書'!$R$10:$S$209,2,FALSE))</f>
      </c>
      <c r="T3" s="64">
        <f t="shared" si="1"/>
      </c>
      <c r="U3" s="227">
        <f>sa1!E6</f>
        <v>20150401</v>
      </c>
      <c r="V3" s="228" t="s">
        <v>176</v>
      </c>
      <c r="W3" s="229">
        <v>20050</v>
      </c>
    </row>
    <row r="4" spans="1:23" ht="14.25" customHeight="1">
      <c r="A4" s="217">
        <v>3</v>
      </c>
      <c r="B4" s="252">
        <f>IF(E4="","",IF(E4&lt;=sa1!$E$10,"C",IF(E4&lt;=sa1!$E$8,"B",IF(E4&lt;=sa1!$E$6,"A"))))</f>
      </c>
      <c r="C4" s="218"/>
      <c r="D4" s="222"/>
      <c r="E4" s="219"/>
      <c r="F4" s="219"/>
      <c r="G4" s="220"/>
      <c r="H4" s="221"/>
      <c r="I4" s="221"/>
      <c r="J4" s="256"/>
      <c r="K4" s="225" t="str">
        <f aca="true" t="shared" si="2" ref="K4:K67">IF(COUNTIF(C4:I4,"")=7,"未入力",IF(AND(COUNTIF(C4:I4,"")=0,T4&lt;&gt;"ERROR"),"完了","未完了"))</f>
        <v>未入力</v>
      </c>
      <c r="L4" s="223">
        <f t="shared" si="0"/>
      </c>
      <c r="M4" s="223">
        <f>IF(E4="","",IF(E4&lt;=sa1!$E$11,6,IF(E4&lt;=sa1!$E$10,5,IF(E4&lt;=sa1!$E$9,4,IF(E4&lt;=sa1!$E$8,3,IF(E4&lt;=sa1!$E$7,2,IF(E4&lt;=sa1!$E$6,1)))))))</f>
      </c>
      <c r="N4" s="234">
        <f>IF($F4="","",VLOOKUP($F4,'小学校リスト'!$B$2:$F$187,4,FALSE))</f>
      </c>
      <c r="O4" s="234">
        <f>IF($F4="","",VLOOKUP($F4,'小学校リスト'!$B$2:$F$187,5,FALSE))</f>
      </c>
      <c r="P4" s="223">
        <v>1</v>
      </c>
      <c r="Q4" s="234">
        <f>IF($F4="","",VLOOKUP($F4,'小学校リスト'!$B$2:$F$187,3,FALSE))</f>
      </c>
      <c r="R4" s="234">
        <f>IF(COUNTIF(C4:H4,"")=6,"",VLOOKUP('実施報告・申込書'!$C$16,'実施報告・申込書'!$R$10:$S$209,1,FALSE))</f>
      </c>
      <c r="S4" s="234">
        <f>IF(COUNTIF(C4:H4,"")=6,"",VLOOKUP('実施報告・申込書'!$C$16,'実施報告・申込書'!$R$10:$S$209,2,FALSE))</f>
      </c>
      <c r="T4" s="64">
        <f t="shared" si="1"/>
      </c>
      <c r="U4" s="190" t="s">
        <v>102</v>
      </c>
      <c r="V4" s="230" t="s">
        <v>178</v>
      </c>
      <c r="W4" s="231">
        <v>30050</v>
      </c>
    </row>
    <row r="5" spans="1:23" ht="14.25" customHeight="1">
      <c r="A5" s="217">
        <v>4</v>
      </c>
      <c r="B5" s="252">
        <f>IF(E5="","",IF(E5&lt;=sa1!$E$10,"C",IF(E5&lt;=sa1!$E$8,"B",IF(E5&lt;=sa1!$E$6,"A"))))</f>
      </c>
      <c r="C5" s="218"/>
      <c r="D5" s="222"/>
      <c r="E5" s="219"/>
      <c r="F5" s="219"/>
      <c r="G5" s="220"/>
      <c r="H5" s="221"/>
      <c r="I5" s="221"/>
      <c r="J5" s="256"/>
      <c r="K5" s="225" t="str">
        <f t="shared" si="2"/>
        <v>未入力</v>
      </c>
      <c r="L5" s="223">
        <f t="shared" si="0"/>
      </c>
      <c r="M5" s="223">
        <f>IF(E5="","",IF(E5&lt;=sa1!$E$11,6,IF(E5&lt;=sa1!$E$10,5,IF(E5&lt;=sa1!$E$9,4,IF(E5&lt;=sa1!$E$8,3,IF(E5&lt;=sa1!$E$7,2,IF(E5&lt;=sa1!$E$6,1)))))))</f>
      </c>
      <c r="N5" s="234">
        <f>IF($F5="","",VLOOKUP($F5,'小学校リスト'!$B$2:$F$187,4,FALSE))</f>
      </c>
      <c r="O5" s="234">
        <f>IF($F5="","",VLOOKUP($F5,'小学校リスト'!$B$2:$F$187,5,FALSE))</f>
      </c>
      <c r="P5" s="223">
        <v>1</v>
      </c>
      <c r="Q5" s="234">
        <f>IF($F5="","",VLOOKUP($F5,'小学校リスト'!$B$2:$F$187,3,FALSE))</f>
      </c>
      <c r="R5" s="234">
        <f>IF(COUNTIF(C5:H5,"")=6,"",VLOOKUP('実施報告・申込書'!$C$16,'実施報告・申込書'!$R$10:$S$209,1,FALSE))</f>
      </c>
      <c r="S5" s="234">
        <f>IF(COUNTIF(C5:H5,"")=6,"",VLOOKUP('実施報告・申込書'!$C$16,'実施報告・申込書'!$R$10:$S$209,2,FALSE))</f>
      </c>
      <c r="T5" s="64">
        <f t="shared" si="1"/>
      </c>
      <c r="U5" s="227">
        <f>sa1!F11</f>
        <v>20090402</v>
      </c>
      <c r="V5" s="228" t="s">
        <v>180</v>
      </c>
      <c r="W5" s="229">
        <v>40050</v>
      </c>
    </row>
    <row r="6" spans="1:23" ht="14.25" customHeight="1">
      <c r="A6" s="217">
        <v>5</v>
      </c>
      <c r="B6" s="252">
        <f>IF(E6="","",IF(E6&lt;=sa1!$E$10,"C",IF(E6&lt;=sa1!$E$8,"B",IF(E6&lt;=sa1!$E$6,"A"))))</f>
      </c>
      <c r="C6" s="218"/>
      <c r="D6" s="222"/>
      <c r="E6" s="219"/>
      <c r="F6" s="219"/>
      <c r="G6" s="220"/>
      <c r="H6" s="221"/>
      <c r="I6" s="221"/>
      <c r="J6" s="256"/>
      <c r="K6" s="225" t="str">
        <f t="shared" si="2"/>
        <v>未入力</v>
      </c>
      <c r="L6" s="223">
        <f t="shared" si="0"/>
      </c>
      <c r="M6" s="223">
        <f>IF(E6="","",IF(E6&lt;=sa1!$E$11,6,IF(E6&lt;=sa1!$E$10,5,IF(E6&lt;=sa1!$E$9,4,IF(E6&lt;=sa1!$E$8,3,IF(E6&lt;=sa1!$E$7,2,IF(E6&lt;=sa1!$E$6,1)))))))</f>
      </c>
      <c r="N6" s="234">
        <f>IF($F6="","",VLOOKUP($F6,'小学校リスト'!$B$2:$F$187,4,FALSE))</f>
      </c>
      <c r="O6" s="234">
        <f>IF($F6="","",VLOOKUP($F6,'小学校リスト'!$B$2:$F$187,5,FALSE))</f>
      </c>
      <c r="P6" s="223">
        <v>1</v>
      </c>
      <c r="Q6" s="234">
        <f>IF($F6="","",VLOOKUP($F6,'小学校リスト'!$B$2:$F$187,3,FALSE))</f>
      </c>
      <c r="R6" s="234">
        <f>IF(COUNTIF(C6:H6,"")=6,"",VLOOKUP('実施報告・申込書'!$C$16,'実施報告・申込書'!$R$10:$S$209,1,FALSE))</f>
      </c>
      <c r="S6" s="234">
        <f>IF(COUNTIF(C6:H6,"")=6,"",VLOOKUP('実施報告・申込書'!$C$16,'実施報告・申込書'!$R$10:$S$209,2,FALSE))</f>
      </c>
      <c r="T6" s="64">
        <f t="shared" si="1"/>
      </c>
      <c r="U6" s="65"/>
      <c r="V6" s="228" t="s">
        <v>175</v>
      </c>
      <c r="W6" s="229">
        <v>10100</v>
      </c>
    </row>
    <row r="7" spans="1:23" ht="14.25" customHeight="1">
      <c r="A7" s="217">
        <v>6</v>
      </c>
      <c r="B7" s="252">
        <f>IF(E7="","",IF(E7&lt;=sa1!$E$10,"C",IF(E7&lt;=sa1!$E$8,"B",IF(E7&lt;=sa1!$E$6,"A"))))</f>
      </c>
      <c r="C7" s="218"/>
      <c r="D7" s="222"/>
      <c r="E7" s="219"/>
      <c r="F7" s="219"/>
      <c r="G7" s="220"/>
      <c r="H7" s="221"/>
      <c r="I7" s="221"/>
      <c r="J7" s="256"/>
      <c r="K7" s="225" t="str">
        <f t="shared" si="2"/>
        <v>未入力</v>
      </c>
      <c r="L7" s="223">
        <f t="shared" si="0"/>
      </c>
      <c r="M7" s="223">
        <f>IF(E7="","",IF(E7&lt;=sa1!$E$11,6,IF(E7&lt;=sa1!$E$10,5,IF(E7&lt;=sa1!$E$9,4,IF(E7&lt;=sa1!$E$8,3,IF(E7&lt;=sa1!$E$7,2,IF(E7&lt;=sa1!$E$6,1)))))))</f>
      </c>
      <c r="N7" s="234">
        <f>IF($F7="","",VLOOKUP($F7,'小学校リスト'!$B$2:$F$187,4,FALSE))</f>
      </c>
      <c r="O7" s="234">
        <f>IF($F7="","",VLOOKUP($F7,'小学校リスト'!$B$2:$F$187,5,FALSE))</f>
      </c>
      <c r="P7" s="223">
        <v>1</v>
      </c>
      <c r="Q7" s="234">
        <f>IF($F7="","",VLOOKUP($F7,'小学校リスト'!$B$2:$F$187,3,FALSE))</f>
      </c>
      <c r="R7" s="234">
        <f>IF(COUNTIF(C7:H7,"")=6,"",VLOOKUP('実施報告・申込書'!$C$16,'実施報告・申込書'!$R$10:$S$209,1,FALSE))</f>
      </c>
      <c r="S7" s="234">
        <f>IF(COUNTIF(C7:H7,"")=6,"",VLOOKUP('実施報告・申込書'!$C$16,'実施報告・申込書'!$R$10:$S$209,2,FALSE))</f>
      </c>
      <c r="T7" s="64">
        <f t="shared" si="1"/>
      </c>
      <c r="U7" s="65"/>
      <c r="V7" s="228" t="s">
        <v>177</v>
      </c>
      <c r="W7" s="229">
        <v>20100</v>
      </c>
    </row>
    <row r="8" spans="1:23" ht="14.25" customHeight="1">
      <c r="A8" s="217">
        <v>7</v>
      </c>
      <c r="B8" s="252">
        <f>IF(E8="","",IF(E8&lt;=sa1!$E$10,"C",IF(E8&lt;=sa1!$E$8,"B",IF(E8&lt;=sa1!$E$6,"A"))))</f>
      </c>
      <c r="C8" s="218"/>
      <c r="D8" s="222"/>
      <c r="E8" s="219"/>
      <c r="F8" s="219"/>
      <c r="G8" s="220"/>
      <c r="H8" s="221"/>
      <c r="I8" s="221"/>
      <c r="J8" s="256"/>
      <c r="K8" s="225" t="str">
        <f t="shared" si="2"/>
        <v>未入力</v>
      </c>
      <c r="L8" s="223">
        <f t="shared" si="0"/>
      </c>
      <c r="M8" s="223">
        <f>IF(E8="","",IF(E8&lt;=sa1!$E$11,6,IF(E8&lt;=sa1!$E$10,5,IF(E8&lt;=sa1!$E$9,4,IF(E8&lt;=sa1!$E$8,3,IF(E8&lt;=sa1!$E$7,2,IF(E8&lt;=sa1!$E$6,1)))))))</f>
      </c>
      <c r="N8" s="234">
        <f>IF($F8="","",VLOOKUP($F8,'小学校リスト'!$B$2:$F$187,4,FALSE))</f>
      </c>
      <c r="O8" s="234">
        <f>IF($F8="","",VLOOKUP($F8,'小学校リスト'!$B$2:$F$187,5,FALSE))</f>
      </c>
      <c r="P8" s="223">
        <v>1</v>
      </c>
      <c r="Q8" s="234">
        <f>IF($F8="","",VLOOKUP($F8,'小学校リスト'!$B$2:$F$187,3,FALSE))</f>
      </c>
      <c r="R8" s="234">
        <f>IF(COUNTIF(C8:H8,"")=6,"",VLOOKUP('実施報告・申込書'!$C$16,'実施報告・申込書'!$R$10:$S$209,1,FALSE))</f>
      </c>
      <c r="S8" s="234">
        <f>IF(COUNTIF(C8:H8,"")=6,"",VLOOKUP('実施報告・申込書'!$C$16,'実施報告・申込書'!$R$10:$S$209,2,FALSE))</f>
      </c>
      <c r="T8" s="64">
        <f t="shared" si="1"/>
      </c>
      <c r="U8" s="65"/>
      <c r="V8" s="228" t="s">
        <v>179</v>
      </c>
      <c r="W8" s="229">
        <v>30100</v>
      </c>
    </row>
    <row r="9" spans="1:23" ht="14.25" customHeight="1">
      <c r="A9" s="217">
        <v>8</v>
      </c>
      <c r="B9" s="252">
        <f>IF(E9="","",IF(E9&lt;=sa1!$E$10,"C",IF(E9&lt;=sa1!$E$8,"B",IF(E9&lt;=sa1!$E$6,"A"))))</f>
      </c>
      <c r="C9" s="218"/>
      <c r="D9" s="222"/>
      <c r="E9" s="219"/>
      <c r="F9" s="219"/>
      <c r="G9" s="220"/>
      <c r="H9" s="221"/>
      <c r="I9" s="221"/>
      <c r="J9" s="256"/>
      <c r="K9" s="225" t="str">
        <f t="shared" si="2"/>
        <v>未入力</v>
      </c>
      <c r="L9" s="223">
        <f t="shared" si="0"/>
      </c>
      <c r="M9" s="223">
        <f>IF(E9="","",IF(E9&lt;=sa1!$E$11,6,IF(E9&lt;=sa1!$E$10,5,IF(E9&lt;=sa1!$E$9,4,IF(E9&lt;=sa1!$E$8,3,IF(E9&lt;=sa1!$E$7,2,IF(E9&lt;=sa1!$E$6,1)))))))</f>
      </c>
      <c r="N9" s="234">
        <f>IF($F9="","",VLOOKUP($F9,'小学校リスト'!$B$2:$F$187,4,FALSE))</f>
      </c>
      <c r="O9" s="234">
        <f>IF($F9="","",VLOOKUP($F9,'小学校リスト'!$B$2:$F$187,5,FALSE))</f>
      </c>
      <c r="P9" s="223">
        <v>1</v>
      </c>
      <c r="Q9" s="234">
        <f>IF($F9="","",VLOOKUP($F9,'小学校リスト'!$B$2:$F$187,3,FALSE))</f>
      </c>
      <c r="R9" s="234">
        <f>IF(COUNTIF(C9:H9,"")=6,"",VLOOKUP('実施報告・申込書'!$C$16,'実施報告・申込書'!$R$10:$S$209,1,FALSE))</f>
      </c>
      <c r="S9" s="234">
        <f>IF(COUNTIF(C9:H9,"")=6,"",VLOOKUP('実施報告・申込書'!$C$16,'実施報告・申込書'!$R$10:$S$209,2,FALSE))</f>
      </c>
      <c r="T9" s="64">
        <f t="shared" si="1"/>
      </c>
      <c r="U9" s="65"/>
      <c r="V9" s="112" t="s">
        <v>181</v>
      </c>
      <c r="W9" s="113">
        <v>40100</v>
      </c>
    </row>
    <row r="10" spans="1:23" ht="14.25" customHeight="1">
      <c r="A10" s="217">
        <v>9</v>
      </c>
      <c r="B10" s="252">
        <f>IF(E10="","",IF(E10&lt;=sa1!$E$10,"C",IF(E10&lt;=sa1!$E$8,"B",IF(E10&lt;=sa1!$E$6,"A"))))</f>
      </c>
      <c r="C10" s="218"/>
      <c r="D10" s="222"/>
      <c r="E10" s="219"/>
      <c r="F10" s="219"/>
      <c r="G10" s="220"/>
      <c r="H10" s="221"/>
      <c r="I10" s="221"/>
      <c r="J10" s="256"/>
      <c r="K10" s="225" t="str">
        <f t="shared" si="2"/>
        <v>未入力</v>
      </c>
      <c r="L10" s="223">
        <f t="shared" si="0"/>
      </c>
      <c r="M10" s="223">
        <f>IF(E10="","",IF(E10&lt;=sa1!$E$11,6,IF(E10&lt;=sa1!$E$10,5,IF(E10&lt;=sa1!$E$9,4,IF(E10&lt;=sa1!$E$8,3,IF(E10&lt;=sa1!$E$7,2,IF(E10&lt;=sa1!$E$6,1)))))))</f>
      </c>
      <c r="N10" s="234">
        <f>IF($F10="","",VLOOKUP($F10,'小学校リスト'!$B$2:$F$187,4,FALSE))</f>
      </c>
      <c r="O10" s="234">
        <f>IF($F10="","",VLOOKUP($F10,'小学校リスト'!$B$2:$F$187,5,FALSE))</f>
      </c>
      <c r="P10" s="223">
        <v>1</v>
      </c>
      <c r="Q10" s="234">
        <f>IF($F10="","",VLOOKUP($F10,'小学校リスト'!$B$2:$F$187,3,FALSE))</f>
      </c>
      <c r="R10" s="234">
        <f>IF(COUNTIF(C10:H10,"")=6,"",VLOOKUP('実施報告・申込書'!$C$16,'実施報告・申込書'!$R$10:$S$209,1,FALSE))</f>
      </c>
      <c r="S10" s="234">
        <f>IF(COUNTIF(C10:H10,"")=6,"",VLOOKUP('実施報告・申込書'!$C$16,'実施報告・申込書'!$R$10:$S$209,2,FALSE))</f>
      </c>
      <c r="T10" s="64">
        <f t="shared" si="1"/>
      </c>
      <c r="U10" s="65"/>
      <c r="V10" s="228" t="s">
        <v>182</v>
      </c>
      <c r="W10" s="229">
        <v>50200</v>
      </c>
    </row>
    <row r="11" spans="1:20" ht="14.25" customHeight="1">
      <c r="A11" s="217">
        <v>10</v>
      </c>
      <c r="B11" s="252">
        <f>IF(E11="","",IF(E11&lt;=sa1!$E$10,"C",IF(E11&lt;=sa1!$E$8,"B",IF(E11&lt;=sa1!$E$6,"A"))))</f>
      </c>
      <c r="C11" s="218"/>
      <c r="D11" s="222"/>
      <c r="E11" s="219"/>
      <c r="F11" s="219"/>
      <c r="G11" s="220"/>
      <c r="H11" s="221"/>
      <c r="I11" s="221"/>
      <c r="J11" s="256"/>
      <c r="K11" s="225" t="str">
        <f t="shared" si="2"/>
        <v>未入力</v>
      </c>
      <c r="L11" s="223">
        <f t="shared" si="0"/>
      </c>
      <c r="M11" s="223">
        <f>IF(E11="","",IF(E11&lt;=sa1!$E$11,6,IF(E11&lt;=sa1!$E$10,5,IF(E11&lt;=sa1!$E$9,4,IF(E11&lt;=sa1!$E$8,3,IF(E11&lt;=sa1!$E$7,2,IF(E11&lt;=sa1!$E$6,1)))))))</f>
      </c>
      <c r="N11" s="234">
        <f>IF($F11="","",VLOOKUP($F11,'小学校リスト'!$B$2:$F$187,4,FALSE))</f>
      </c>
      <c r="O11" s="234">
        <f>IF($F11="","",VLOOKUP($F11,'小学校リスト'!$B$2:$F$187,5,FALSE))</f>
      </c>
      <c r="P11" s="223">
        <v>1</v>
      </c>
      <c r="Q11" s="234">
        <f>IF($F11="","",VLOOKUP($F11,'小学校リスト'!$B$2:$F$187,3,FALSE))</f>
      </c>
      <c r="R11" s="234">
        <f>IF(COUNTIF(C11:H11,"")=6,"",VLOOKUP('実施報告・申込書'!$C$16,'実施報告・申込書'!$R$10:$S$209,1,FALSE))</f>
      </c>
      <c r="S11" s="234">
        <f>IF(COUNTIF(C11:H11,"")=6,"",VLOOKUP('実施報告・申込書'!$C$16,'実施報告・申込書'!$R$10:$S$209,2,FALSE))</f>
      </c>
      <c r="T11" s="64">
        <f t="shared" si="1"/>
      </c>
    </row>
    <row r="12" spans="1:20" ht="14.25" customHeight="1">
      <c r="A12" s="217">
        <v>11</v>
      </c>
      <c r="B12" s="252">
        <f>IF(E12="","",IF(E12&lt;=sa1!$E$10,"C",IF(E12&lt;=sa1!$E$8,"B",IF(E12&lt;=sa1!$E$6,"A"))))</f>
      </c>
      <c r="C12" s="218"/>
      <c r="D12" s="222"/>
      <c r="E12" s="219"/>
      <c r="F12" s="219"/>
      <c r="G12" s="220"/>
      <c r="H12" s="221"/>
      <c r="I12" s="221"/>
      <c r="J12" s="256"/>
      <c r="K12" s="225" t="str">
        <f t="shared" si="2"/>
        <v>未入力</v>
      </c>
      <c r="L12" s="223">
        <f t="shared" si="0"/>
      </c>
      <c r="M12" s="223">
        <f>IF(E12="","",IF(E12&lt;=sa1!$E$11,6,IF(E12&lt;=sa1!$E$10,5,IF(E12&lt;=sa1!$E$9,4,IF(E12&lt;=sa1!$E$8,3,IF(E12&lt;=sa1!$E$7,2,IF(E12&lt;=sa1!$E$6,1)))))))</f>
      </c>
      <c r="N12" s="234">
        <f>IF($F12="","",VLOOKUP($F12,'小学校リスト'!$B$2:$F$187,4,FALSE))</f>
      </c>
      <c r="O12" s="234">
        <f>IF($F12="","",VLOOKUP($F12,'小学校リスト'!$B$2:$F$187,5,FALSE))</f>
      </c>
      <c r="P12" s="223">
        <v>1</v>
      </c>
      <c r="Q12" s="234">
        <f>IF($F12="","",VLOOKUP($F12,'小学校リスト'!$B$2:$F$187,3,FALSE))</f>
      </c>
      <c r="R12" s="234">
        <f>IF(COUNTIF(C12:H12,"")=6,"",VLOOKUP('実施報告・申込書'!$C$16,'実施報告・申込書'!$R$10:$S$209,1,FALSE))</f>
      </c>
      <c r="S12" s="234">
        <f>IF(COUNTIF(C12:H12,"")=6,"",VLOOKUP('実施報告・申込書'!$C$16,'実施報告・申込書'!$R$10:$S$209,2,FALSE))</f>
      </c>
      <c r="T12" s="64">
        <f t="shared" si="1"/>
      </c>
    </row>
    <row r="13" spans="1:20" ht="14.25" customHeight="1">
      <c r="A13" s="217">
        <v>12</v>
      </c>
      <c r="B13" s="252">
        <f>IF(E13="","",IF(E13&lt;=sa1!$E$10,"C",IF(E13&lt;=sa1!$E$8,"B",IF(E13&lt;=sa1!$E$6,"A"))))</f>
      </c>
      <c r="C13" s="218"/>
      <c r="D13" s="222"/>
      <c r="E13" s="219"/>
      <c r="F13" s="219"/>
      <c r="G13" s="220"/>
      <c r="H13" s="221"/>
      <c r="I13" s="221"/>
      <c r="J13" s="256"/>
      <c r="K13" s="225" t="str">
        <f t="shared" si="2"/>
        <v>未入力</v>
      </c>
      <c r="L13" s="223">
        <f t="shared" si="0"/>
      </c>
      <c r="M13" s="223">
        <f>IF(E13="","",IF(E13&lt;=sa1!$E$11,6,IF(E13&lt;=sa1!$E$10,5,IF(E13&lt;=sa1!$E$9,4,IF(E13&lt;=sa1!$E$8,3,IF(E13&lt;=sa1!$E$7,2,IF(E13&lt;=sa1!$E$6,1)))))))</f>
      </c>
      <c r="N13" s="234">
        <f>IF($F13="","",VLOOKUP($F13,'小学校リスト'!$B$2:$F$187,4,FALSE))</f>
      </c>
      <c r="O13" s="234">
        <f>IF($F13="","",VLOOKUP($F13,'小学校リスト'!$B$2:$F$187,5,FALSE))</f>
      </c>
      <c r="P13" s="223">
        <v>1</v>
      </c>
      <c r="Q13" s="234">
        <f>IF($F13="","",VLOOKUP($F13,'小学校リスト'!$B$2:$F$187,3,FALSE))</f>
      </c>
      <c r="R13" s="234">
        <f>IF(COUNTIF(C13:H13,"")=6,"",VLOOKUP('実施報告・申込書'!$C$16,'実施報告・申込書'!$R$10:$S$209,1,FALSE))</f>
      </c>
      <c r="S13" s="234">
        <f>IF(COUNTIF(C13:H13,"")=6,"",VLOOKUP('実施報告・申込書'!$C$16,'実施報告・申込書'!$R$10:$S$209,2,FALSE))</f>
      </c>
      <c r="T13" s="64">
        <f t="shared" si="1"/>
      </c>
    </row>
    <row r="14" spans="1:20" ht="14.25" customHeight="1">
      <c r="A14" s="217">
        <v>13</v>
      </c>
      <c r="B14" s="252">
        <f>IF(E14="","",IF(E14&lt;=sa1!$E$10,"C",IF(E14&lt;=sa1!$E$8,"B",IF(E14&lt;=sa1!$E$6,"A"))))</f>
      </c>
      <c r="C14" s="218"/>
      <c r="D14" s="222"/>
      <c r="E14" s="219"/>
      <c r="F14" s="219"/>
      <c r="G14" s="220"/>
      <c r="H14" s="221"/>
      <c r="I14" s="221"/>
      <c r="J14" s="256"/>
      <c r="K14" s="225" t="str">
        <f t="shared" si="2"/>
        <v>未入力</v>
      </c>
      <c r="L14" s="223">
        <f t="shared" si="0"/>
      </c>
      <c r="M14" s="223">
        <f>IF(E14="","",IF(E14&lt;=sa1!$E$11,6,IF(E14&lt;=sa1!$E$10,5,IF(E14&lt;=sa1!$E$9,4,IF(E14&lt;=sa1!$E$8,3,IF(E14&lt;=sa1!$E$7,2,IF(E14&lt;=sa1!$E$6,1)))))))</f>
      </c>
      <c r="N14" s="234">
        <f>IF($F14="","",VLOOKUP($F14,'小学校リスト'!$B$2:$F$187,4,FALSE))</f>
      </c>
      <c r="O14" s="234">
        <f>IF($F14="","",VLOOKUP($F14,'小学校リスト'!$B$2:$F$187,5,FALSE))</f>
      </c>
      <c r="P14" s="223">
        <v>1</v>
      </c>
      <c r="Q14" s="234">
        <f>IF($F14="","",VLOOKUP($F14,'小学校リスト'!$B$2:$F$187,3,FALSE))</f>
      </c>
      <c r="R14" s="234">
        <f>IF(COUNTIF(C14:H14,"")=6,"",VLOOKUP('実施報告・申込書'!$C$16,'実施報告・申込書'!$R$10:$S$209,1,FALSE))</f>
      </c>
      <c r="S14" s="234">
        <f>IF(COUNTIF(C14:H14,"")=6,"",VLOOKUP('実施報告・申込書'!$C$16,'実施報告・申込書'!$R$10:$S$209,2,FALSE))</f>
      </c>
      <c r="T14" s="64">
        <f t="shared" si="1"/>
      </c>
    </row>
    <row r="15" spans="1:20" ht="14.25" customHeight="1">
      <c r="A15" s="217">
        <v>14</v>
      </c>
      <c r="B15" s="252">
        <f>IF(E15="","",IF(E15&lt;=sa1!$E$10,"C",IF(E15&lt;=sa1!$E$8,"B",IF(E15&lt;=sa1!$E$6,"A"))))</f>
      </c>
      <c r="C15" s="218"/>
      <c r="D15" s="222"/>
      <c r="E15" s="219"/>
      <c r="F15" s="219"/>
      <c r="G15" s="220"/>
      <c r="H15" s="221"/>
      <c r="I15" s="221"/>
      <c r="J15" s="256"/>
      <c r="K15" s="225" t="str">
        <f t="shared" si="2"/>
        <v>未入力</v>
      </c>
      <c r="L15" s="223">
        <f t="shared" si="0"/>
      </c>
      <c r="M15" s="223">
        <f>IF(E15="","",IF(E15&lt;=sa1!$E$11,6,IF(E15&lt;=sa1!$E$10,5,IF(E15&lt;=sa1!$E$9,4,IF(E15&lt;=sa1!$E$8,3,IF(E15&lt;=sa1!$E$7,2,IF(E15&lt;=sa1!$E$6,1)))))))</f>
      </c>
      <c r="N15" s="234">
        <f>IF($F15="","",VLOOKUP($F15,'小学校リスト'!$B$2:$F$187,4,FALSE))</f>
      </c>
      <c r="O15" s="234">
        <f>IF($F15="","",VLOOKUP($F15,'小学校リスト'!$B$2:$F$187,5,FALSE))</f>
      </c>
      <c r="P15" s="223">
        <v>1</v>
      </c>
      <c r="Q15" s="234">
        <f>IF($F15="","",VLOOKUP($F15,'小学校リスト'!$B$2:$F$187,3,FALSE))</f>
      </c>
      <c r="R15" s="234">
        <f>IF(COUNTIF(C15:H15,"")=6,"",VLOOKUP('実施報告・申込書'!$C$16,'実施報告・申込書'!$R$10:$S$209,1,FALSE))</f>
      </c>
      <c r="S15" s="234">
        <f>IF(COUNTIF(C15:H15,"")=6,"",VLOOKUP('実施報告・申込書'!$C$16,'実施報告・申込書'!$R$10:$S$209,2,FALSE))</f>
      </c>
      <c r="T15" s="64">
        <f t="shared" si="1"/>
      </c>
    </row>
    <row r="16" spans="1:20" ht="14.25" customHeight="1">
      <c r="A16" s="217">
        <v>15</v>
      </c>
      <c r="B16" s="252">
        <f>IF(E16="","",IF(E16&lt;=sa1!$E$10,"C",IF(E16&lt;=sa1!$E$8,"B",IF(E16&lt;=sa1!$E$6,"A"))))</f>
      </c>
      <c r="C16" s="218"/>
      <c r="D16" s="222"/>
      <c r="E16" s="219"/>
      <c r="F16" s="219"/>
      <c r="G16" s="220"/>
      <c r="H16" s="221"/>
      <c r="I16" s="221"/>
      <c r="J16" s="256"/>
      <c r="K16" s="225" t="str">
        <f t="shared" si="2"/>
        <v>未入力</v>
      </c>
      <c r="L16" s="223">
        <f t="shared" si="0"/>
      </c>
      <c r="M16" s="223">
        <f>IF(E16="","",IF(E16&lt;=sa1!$E$11,6,IF(E16&lt;=sa1!$E$10,5,IF(E16&lt;=sa1!$E$9,4,IF(E16&lt;=sa1!$E$8,3,IF(E16&lt;=sa1!$E$7,2,IF(E16&lt;=sa1!$E$6,1)))))))</f>
      </c>
      <c r="N16" s="234">
        <f>IF($F16="","",VLOOKUP($F16,'小学校リスト'!$B$2:$F$187,4,FALSE))</f>
      </c>
      <c r="O16" s="234">
        <f>IF($F16="","",VLOOKUP($F16,'小学校リスト'!$B$2:$F$187,5,FALSE))</f>
      </c>
      <c r="P16" s="223">
        <v>1</v>
      </c>
      <c r="Q16" s="234">
        <f>IF($F16="","",VLOOKUP($F16,'小学校リスト'!$B$2:$F$187,3,FALSE))</f>
      </c>
      <c r="R16" s="234">
        <f>IF(COUNTIF(C16:H16,"")=6,"",VLOOKUP('実施報告・申込書'!$C$16,'実施報告・申込書'!$R$10:$S$209,1,FALSE))</f>
      </c>
      <c r="S16" s="234">
        <f>IF(COUNTIF(C16:H16,"")=6,"",VLOOKUP('実施報告・申込書'!$C$16,'実施報告・申込書'!$R$10:$S$209,2,FALSE))</f>
      </c>
      <c r="T16" s="64">
        <f t="shared" si="1"/>
      </c>
    </row>
    <row r="17" spans="1:20" ht="14.25" customHeight="1">
      <c r="A17" s="217">
        <v>16</v>
      </c>
      <c r="B17" s="252">
        <f>IF(E17="","",IF(E17&lt;=sa1!$E$10,"C",IF(E17&lt;=sa1!$E$8,"B",IF(E17&lt;=sa1!$E$6,"A"))))</f>
      </c>
      <c r="C17" s="218"/>
      <c r="D17" s="222"/>
      <c r="E17" s="219"/>
      <c r="F17" s="219"/>
      <c r="G17" s="220"/>
      <c r="H17" s="221"/>
      <c r="I17" s="221"/>
      <c r="J17" s="256"/>
      <c r="K17" s="225" t="str">
        <f t="shared" si="2"/>
        <v>未入力</v>
      </c>
      <c r="L17" s="223">
        <f t="shared" si="0"/>
      </c>
      <c r="M17" s="223">
        <f>IF(E17="","",IF(E17&lt;=sa1!$E$11,6,IF(E17&lt;=sa1!$E$10,5,IF(E17&lt;=sa1!$E$9,4,IF(E17&lt;=sa1!$E$8,3,IF(E17&lt;=sa1!$E$7,2,IF(E17&lt;=sa1!$E$6,1)))))))</f>
      </c>
      <c r="N17" s="234">
        <f>IF($F17="","",VLOOKUP($F17,'小学校リスト'!$B$2:$F$187,4,FALSE))</f>
      </c>
      <c r="O17" s="234">
        <f>IF($F17="","",VLOOKUP($F17,'小学校リスト'!$B$2:$F$187,5,FALSE))</f>
      </c>
      <c r="P17" s="223">
        <v>1</v>
      </c>
      <c r="Q17" s="234">
        <f>IF($F17="","",VLOOKUP($F17,'小学校リスト'!$B$2:$F$187,3,FALSE))</f>
      </c>
      <c r="R17" s="234">
        <f>IF(COUNTIF(C17:H17,"")=6,"",VLOOKUP('実施報告・申込書'!$C$16,'実施報告・申込書'!$R$10:$S$209,1,FALSE))</f>
      </c>
      <c r="S17" s="234">
        <f>IF(COUNTIF(C17:H17,"")=6,"",VLOOKUP('実施報告・申込書'!$C$16,'実施報告・申込書'!$R$10:$S$209,2,FALSE))</f>
      </c>
      <c r="T17" s="64">
        <f t="shared" si="1"/>
      </c>
    </row>
    <row r="18" spans="1:20" ht="14.25" customHeight="1">
      <c r="A18" s="217">
        <v>17</v>
      </c>
      <c r="B18" s="252">
        <f>IF(E18="","",IF(E18&lt;=sa1!$E$10,"C",IF(E18&lt;=sa1!$E$8,"B",IF(E18&lt;=sa1!$E$6,"A"))))</f>
      </c>
      <c r="C18" s="218"/>
      <c r="D18" s="222"/>
      <c r="E18" s="219"/>
      <c r="F18" s="219"/>
      <c r="G18" s="220"/>
      <c r="H18" s="221"/>
      <c r="I18" s="221"/>
      <c r="J18" s="256"/>
      <c r="K18" s="225" t="str">
        <f t="shared" si="2"/>
        <v>未入力</v>
      </c>
      <c r="L18" s="223">
        <f t="shared" si="0"/>
      </c>
      <c r="M18" s="223">
        <f>IF(E18="","",IF(E18&lt;=sa1!$E$11,6,IF(E18&lt;=sa1!$E$10,5,IF(E18&lt;=sa1!$E$9,4,IF(E18&lt;=sa1!$E$8,3,IF(E18&lt;=sa1!$E$7,2,IF(E18&lt;=sa1!$E$6,1)))))))</f>
      </c>
      <c r="N18" s="234">
        <f>IF($F18="","",VLOOKUP($F18,'小学校リスト'!$B$2:$F$187,4,FALSE))</f>
      </c>
      <c r="O18" s="234">
        <f>IF($F18="","",VLOOKUP($F18,'小学校リスト'!$B$2:$F$187,5,FALSE))</f>
      </c>
      <c r="P18" s="223">
        <v>1</v>
      </c>
      <c r="Q18" s="234">
        <f>IF($F18="","",VLOOKUP($F18,'小学校リスト'!$B$2:$F$187,3,FALSE))</f>
      </c>
      <c r="R18" s="234">
        <f>IF(COUNTIF(C18:H18,"")=6,"",VLOOKUP('実施報告・申込書'!$C$16,'実施報告・申込書'!$R$10:$S$209,1,FALSE))</f>
      </c>
      <c r="S18" s="234">
        <f>IF(COUNTIF(C18:H18,"")=6,"",VLOOKUP('実施報告・申込書'!$C$16,'実施報告・申込書'!$R$10:$S$209,2,FALSE))</f>
      </c>
      <c r="T18" s="64">
        <f t="shared" si="1"/>
      </c>
    </row>
    <row r="19" spans="1:20" ht="14.25" customHeight="1">
      <c r="A19" s="217">
        <v>18</v>
      </c>
      <c r="B19" s="252">
        <f>IF(E19="","",IF(E19&lt;=sa1!$E$10,"C",IF(E19&lt;=sa1!$E$8,"B",IF(E19&lt;=sa1!$E$6,"A"))))</f>
      </c>
      <c r="C19" s="218"/>
      <c r="D19" s="222"/>
      <c r="E19" s="219"/>
      <c r="F19" s="219"/>
      <c r="G19" s="220"/>
      <c r="H19" s="221"/>
      <c r="I19" s="221"/>
      <c r="J19" s="256"/>
      <c r="K19" s="225" t="str">
        <f t="shared" si="2"/>
        <v>未入力</v>
      </c>
      <c r="L19" s="223">
        <f t="shared" si="0"/>
      </c>
      <c r="M19" s="223">
        <f>IF(E19="","",IF(E19&lt;=sa1!$E$11,6,IF(E19&lt;=sa1!$E$10,5,IF(E19&lt;=sa1!$E$9,4,IF(E19&lt;=sa1!$E$8,3,IF(E19&lt;=sa1!$E$7,2,IF(E19&lt;=sa1!$E$6,1)))))))</f>
      </c>
      <c r="N19" s="234">
        <f>IF($F19="","",VLOOKUP($F19,'小学校リスト'!$B$2:$F$187,4,FALSE))</f>
      </c>
      <c r="O19" s="234">
        <f>IF($F19="","",VLOOKUP($F19,'小学校リスト'!$B$2:$F$187,5,FALSE))</f>
      </c>
      <c r="P19" s="223">
        <v>1</v>
      </c>
      <c r="Q19" s="234">
        <f>IF($F19="","",VLOOKUP($F19,'小学校リスト'!$B$2:$F$187,3,FALSE))</f>
      </c>
      <c r="R19" s="234">
        <f>IF(COUNTIF(C19:H19,"")=6,"",VLOOKUP('実施報告・申込書'!$C$16,'実施報告・申込書'!$R$10:$S$209,1,FALSE))</f>
      </c>
      <c r="S19" s="234">
        <f>IF(COUNTIF(C19:H19,"")=6,"",VLOOKUP('実施報告・申込書'!$C$16,'実施報告・申込書'!$R$10:$S$209,2,FALSE))</f>
      </c>
      <c r="T19" s="64">
        <f t="shared" si="1"/>
      </c>
    </row>
    <row r="20" spans="1:20" ht="14.25" customHeight="1">
      <c r="A20" s="217">
        <v>19</v>
      </c>
      <c r="B20" s="252">
        <f>IF(E20="","",IF(E20&lt;=sa1!$E$10,"C",IF(E20&lt;=sa1!$E$8,"B",IF(E20&lt;=sa1!$E$6,"A"))))</f>
      </c>
      <c r="C20" s="218"/>
      <c r="D20" s="222"/>
      <c r="E20" s="219"/>
      <c r="F20" s="219"/>
      <c r="G20" s="220"/>
      <c r="H20" s="221"/>
      <c r="I20" s="221"/>
      <c r="J20" s="256"/>
      <c r="K20" s="225" t="str">
        <f t="shared" si="2"/>
        <v>未入力</v>
      </c>
      <c r="L20" s="223">
        <f t="shared" si="0"/>
      </c>
      <c r="M20" s="223">
        <f>IF(E20="","",IF(E20&lt;=sa1!$E$11,6,IF(E20&lt;=sa1!$E$10,5,IF(E20&lt;=sa1!$E$9,4,IF(E20&lt;=sa1!$E$8,3,IF(E20&lt;=sa1!$E$7,2,IF(E20&lt;=sa1!$E$6,1)))))))</f>
      </c>
      <c r="N20" s="234">
        <f>IF($F20="","",VLOOKUP($F20,'小学校リスト'!$B$2:$F$187,4,FALSE))</f>
      </c>
      <c r="O20" s="234">
        <f>IF($F20="","",VLOOKUP($F20,'小学校リスト'!$B$2:$F$187,5,FALSE))</f>
      </c>
      <c r="P20" s="223">
        <v>1</v>
      </c>
      <c r="Q20" s="234">
        <f>IF($F20="","",VLOOKUP($F20,'小学校リスト'!$B$2:$F$187,3,FALSE))</f>
      </c>
      <c r="R20" s="234">
        <f>IF(COUNTIF(C20:H20,"")=6,"",VLOOKUP('実施報告・申込書'!$C$16,'実施報告・申込書'!$R$10:$S$209,1,FALSE))</f>
      </c>
      <c r="S20" s="234">
        <f>IF(COUNTIF(C20:H20,"")=6,"",VLOOKUP('実施報告・申込書'!$C$16,'実施報告・申込書'!$R$10:$S$209,2,FALSE))</f>
      </c>
      <c r="T20" s="64">
        <f t="shared" si="1"/>
      </c>
    </row>
    <row r="21" spans="1:20" ht="14.25" customHeight="1">
      <c r="A21" s="217">
        <v>20</v>
      </c>
      <c r="B21" s="252">
        <f>IF(E21="","",IF(E21&lt;=sa1!$E$10,"C",IF(E21&lt;=sa1!$E$8,"B",IF(E21&lt;=sa1!$E$6,"A"))))</f>
      </c>
      <c r="C21" s="218"/>
      <c r="D21" s="222"/>
      <c r="E21" s="219"/>
      <c r="F21" s="219"/>
      <c r="G21" s="220"/>
      <c r="H21" s="221"/>
      <c r="I21" s="221"/>
      <c r="J21" s="256"/>
      <c r="K21" s="225" t="str">
        <f t="shared" si="2"/>
        <v>未入力</v>
      </c>
      <c r="L21" s="223">
        <f t="shared" si="0"/>
      </c>
      <c r="M21" s="223">
        <f>IF(E21="","",IF(E21&lt;=sa1!$E$11,6,IF(E21&lt;=sa1!$E$10,5,IF(E21&lt;=sa1!$E$9,4,IF(E21&lt;=sa1!$E$8,3,IF(E21&lt;=sa1!$E$7,2,IF(E21&lt;=sa1!$E$6,1)))))))</f>
      </c>
      <c r="N21" s="234">
        <f>IF($F21="","",VLOOKUP($F21,'小学校リスト'!$B$2:$F$187,4,FALSE))</f>
      </c>
      <c r="O21" s="234">
        <f>IF($F21="","",VLOOKUP($F21,'小学校リスト'!$B$2:$F$187,5,FALSE))</f>
      </c>
      <c r="P21" s="223">
        <v>1</v>
      </c>
      <c r="Q21" s="234">
        <f>IF($F21="","",VLOOKUP($F21,'小学校リスト'!$B$2:$F$187,3,FALSE))</f>
      </c>
      <c r="R21" s="234">
        <f>IF(COUNTIF(C21:H21,"")=6,"",VLOOKUP('実施報告・申込書'!$C$16,'実施報告・申込書'!$R$10:$S$209,1,FALSE))</f>
      </c>
      <c r="S21" s="234">
        <f>IF(COUNTIF(C21:H21,"")=6,"",VLOOKUP('実施報告・申込書'!$C$16,'実施報告・申込書'!$R$10:$S$209,2,FALSE))</f>
      </c>
      <c r="T21" s="64">
        <f t="shared" si="1"/>
      </c>
    </row>
    <row r="22" spans="1:20" ht="14.25" customHeight="1">
      <c r="A22" s="217">
        <v>21</v>
      </c>
      <c r="B22" s="252">
        <f>IF(E22="","",IF(E22&lt;=sa1!$E$10,"C",IF(E22&lt;=sa1!$E$8,"B",IF(E22&lt;=sa1!$E$6,"A"))))</f>
      </c>
      <c r="C22" s="218"/>
      <c r="D22" s="222"/>
      <c r="E22" s="219"/>
      <c r="F22" s="219"/>
      <c r="G22" s="220"/>
      <c r="H22" s="221"/>
      <c r="I22" s="221"/>
      <c r="J22" s="256"/>
      <c r="K22" s="225" t="str">
        <f t="shared" si="2"/>
        <v>未入力</v>
      </c>
      <c r="L22" s="223">
        <f t="shared" si="0"/>
      </c>
      <c r="M22" s="223">
        <f>IF(E22="","",IF(E22&lt;=sa1!$E$11,6,IF(E22&lt;=sa1!$E$10,5,IF(E22&lt;=sa1!$E$9,4,IF(E22&lt;=sa1!$E$8,3,IF(E22&lt;=sa1!$E$7,2,IF(E22&lt;=sa1!$E$6,1)))))))</f>
      </c>
      <c r="N22" s="234">
        <f>IF($F22="","",VLOOKUP($F22,'小学校リスト'!$B$2:$F$187,4,FALSE))</f>
      </c>
      <c r="O22" s="234">
        <f>IF($F22="","",VLOOKUP($F22,'小学校リスト'!$B$2:$F$187,5,FALSE))</f>
      </c>
      <c r="P22" s="223">
        <v>1</v>
      </c>
      <c r="Q22" s="234">
        <f>IF($F22="","",VLOOKUP($F22,'小学校リスト'!$B$2:$F$187,3,FALSE))</f>
      </c>
      <c r="R22" s="234">
        <f>IF(COUNTIF(C22:H22,"")=6,"",VLOOKUP('実施報告・申込書'!$C$16,'実施報告・申込書'!$R$10:$S$209,1,FALSE))</f>
      </c>
      <c r="S22" s="234">
        <f>IF(COUNTIF(C22:H22,"")=6,"",VLOOKUP('実施報告・申込書'!$C$16,'実施報告・申込書'!$R$10:$S$209,2,FALSE))</f>
      </c>
      <c r="T22" s="64">
        <f t="shared" si="1"/>
      </c>
    </row>
    <row r="23" spans="1:20" ht="14.25" customHeight="1">
      <c r="A23" s="217">
        <v>22</v>
      </c>
      <c r="B23" s="252">
        <f>IF(E23="","",IF(E23&lt;=sa1!$E$10,"C",IF(E23&lt;=sa1!$E$8,"B",IF(E23&lt;=sa1!$E$6,"A"))))</f>
      </c>
      <c r="C23" s="218"/>
      <c r="D23" s="222"/>
      <c r="E23" s="219"/>
      <c r="F23" s="219"/>
      <c r="G23" s="220"/>
      <c r="H23" s="221"/>
      <c r="I23" s="221"/>
      <c r="J23" s="256"/>
      <c r="K23" s="225" t="str">
        <f t="shared" si="2"/>
        <v>未入力</v>
      </c>
      <c r="L23" s="223">
        <f t="shared" si="0"/>
      </c>
      <c r="M23" s="223">
        <f>IF(E23="","",IF(E23&lt;=sa1!$E$11,6,IF(E23&lt;=sa1!$E$10,5,IF(E23&lt;=sa1!$E$9,4,IF(E23&lt;=sa1!$E$8,3,IF(E23&lt;=sa1!$E$7,2,IF(E23&lt;=sa1!$E$6,1)))))))</f>
      </c>
      <c r="N23" s="234">
        <f>IF($F23="","",VLOOKUP($F23,'小学校リスト'!$B$2:$F$187,4,FALSE))</f>
      </c>
      <c r="O23" s="234">
        <f>IF($F23="","",VLOOKUP($F23,'小学校リスト'!$B$2:$F$187,5,FALSE))</f>
      </c>
      <c r="P23" s="223">
        <v>1</v>
      </c>
      <c r="Q23" s="234">
        <f>IF($F23="","",VLOOKUP($F23,'小学校リスト'!$B$2:$F$187,3,FALSE))</f>
      </c>
      <c r="R23" s="234">
        <f>IF(COUNTIF(C23:H23,"")=6,"",VLOOKUP('実施報告・申込書'!$C$16,'実施報告・申込書'!$R$10:$S$209,1,FALSE))</f>
      </c>
      <c r="S23" s="234">
        <f>IF(COUNTIF(C23:H23,"")=6,"",VLOOKUP('実施報告・申込書'!$C$16,'実施報告・申込書'!$R$10:$S$209,2,FALSE))</f>
      </c>
      <c r="T23" s="64">
        <f t="shared" si="1"/>
      </c>
    </row>
    <row r="24" spans="1:20" ht="14.25" customHeight="1">
      <c r="A24" s="217">
        <v>23</v>
      </c>
      <c r="B24" s="252">
        <f>IF(E24="","",IF(E24&lt;=sa1!$E$10,"C",IF(E24&lt;=sa1!$E$8,"B",IF(E24&lt;=sa1!$E$6,"A"))))</f>
      </c>
      <c r="C24" s="218"/>
      <c r="D24" s="222"/>
      <c r="E24" s="219"/>
      <c r="F24" s="219"/>
      <c r="G24" s="220"/>
      <c r="H24" s="221"/>
      <c r="I24" s="221"/>
      <c r="J24" s="256"/>
      <c r="K24" s="225" t="str">
        <f t="shared" si="2"/>
        <v>未入力</v>
      </c>
      <c r="L24" s="223">
        <f t="shared" si="0"/>
      </c>
      <c r="M24" s="223">
        <f>IF(E24="","",IF(E24&lt;=sa1!$E$11,6,IF(E24&lt;=sa1!$E$10,5,IF(E24&lt;=sa1!$E$9,4,IF(E24&lt;=sa1!$E$8,3,IF(E24&lt;=sa1!$E$7,2,IF(E24&lt;=sa1!$E$6,1)))))))</f>
      </c>
      <c r="N24" s="234">
        <f>IF($F24="","",VLOOKUP($F24,'小学校リスト'!$B$2:$F$187,4,FALSE))</f>
      </c>
      <c r="O24" s="234">
        <f>IF($F24="","",VLOOKUP($F24,'小学校リスト'!$B$2:$F$187,5,FALSE))</f>
      </c>
      <c r="P24" s="223">
        <v>1</v>
      </c>
      <c r="Q24" s="234">
        <f>IF($F24="","",VLOOKUP($F24,'小学校リスト'!$B$2:$F$187,3,FALSE))</f>
      </c>
      <c r="R24" s="234">
        <f>IF(COUNTIF(C24:H24,"")=6,"",VLOOKUP('実施報告・申込書'!$C$16,'実施報告・申込書'!$R$10:$S$209,1,FALSE))</f>
      </c>
      <c r="S24" s="234">
        <f>IF(COUNTIF(C24:H24,"")=6,"",VLOOKUP('実施報告・申込書'!$C$16,'実施報告・申込書'!$R$10:$S$209,2,FALSE))</f>
      </c>
      <c r="T24" s="64">
        <f t="shared" si="1"/>
      </c>
    </row>
    <row r="25" spans="1:20" ht="14.25" customHeight="1">
      <c r="A25" s="217">
        <v>24</v>
      </c>
      <c r="B25" s="252">
        <f>IF(E25="","",IF(E25&lt;=sa1!$E$10,"C",IF(E25&lt;=sa1!$E$8,"B",IF(E25&lt;=sa1!$E$6,"A"))))</f>
      </c>
      <c r="C25" s="218"/>
      <c r="D25" s="222"/>
      <c r="E25" s="219"/>
      <c r="F25" s="219"/>
      <c r="G25" s="220"/>
      <c r="H25" s="221"/>
      <c r="I25" s="221"/>
      <c r="J25" s="256"/>
      <c r="K25" s="225" t="str">
        <f t="shared" si="2"/>
        <v>未入力</v>
      </c>
      <c r="L25" s="223">
        <f t="shared" si="0"/>
      </c>
      <c r="M25" s="223">
        <f>IF(E25="","",IF(E25&lt;=sa1!$E$11,6,IF(E25&lt;=sa1!$E$10,5,IF(E25&lt;=sa1!$E$9,4,IF(E25&lt;=sa1!$E$8,3,IF(E25&lt;=sa1!$E$7,2,IF(E25&lt;=sa1!$E$6,1)))))))</f>
      </c>
      <c r="N25" s="234">
        <f>IF($F25="","",VLOOKUP($F25,'小学校リスト'!$B$2:$F$187,4,FALSE))</f>
      </c>
      <c r="O25" s="234">
        <f>IF($F25="","",VLOOKUP($F25,'小学校リスト'!$B$2:$F$187,5,FALSE))</f>
      </c>
      <c r="P25" s="223">
        <v>1</v>
      </c>
      <c r="Q25" s="234">
        <f>IF($F25="","",VLOOKUP($F25,'小学校リスト'!$B$2:$F$187,3,FALSE))</f>
      </c>
      <c r="R25" s="234">
        <f>IF(COUNTIF(C25:H25,"")=6,"",VLOOKUP('実施報告・申込書'!$C$16,'実施報告・申込書'!$R$10:$S$209,1,FALSE))</f>
      </c>
      <c r="S25" s="234">
        <f>IF(COUNTIF(C25:H25,"")=6,"",VLOOKUP('実施報告・申込書'!$C$16,'実施報告・申込書'!$R$10:$S$209,2,FALSE))</f>
      </c>
      <c r="T25" s="64">
        <f t="shared" si="1"/>
      </c>
    </row>
    <row r="26" spans="1:20" ht="14.25" customHeight="1">
      <c r="A26" s="217">
        <v>25</v>
      </c>
      <c r="B26" s="252">
        <f>IF(E26="","",IF(E26&lt;=sa1!$E$10,"C",IF(E26&lt;=sa1!$E$8,"B",IF(E26&lt;=sa1!$E$6,"A"))))</f>
      </c>
      <c r="C26" s="218"/>
      <c r="D26" s="222"/>
      <c r="E26" s="219"/>
      <c r="F26" s="219"/>
      <c r="G26" s="220"/>
      <c r="H26" s="221"/>
      <c r="I26" s="221"/>
      <c r="J26" s="256"/>
      <c r="K26" s="225" t="str">
        <f t="shared" si="2"/>
        <v>未入力</v>
      </c>
      <c r="L26" s="223">
        <f t="shared" si="0"/>
      </c>
      <c r="M26" s="223">
        <f>IF(E26="","",IF(E26&lt;=sa1!$E$11,6,IF(E26&lt;=sa1!$E$10,5,IF(E26&lt;=sa1!$E$9,4,IF(E26&lt;=sa1!$E$8,3,IF(E26&lt;=sa1!$E$7,2,IF(E26&lt;=sa1!$E$6,1)))))))</f>
      </c>
      <c r="N26" s="234">
        <f>IF($F26="","",VLOOKUP($F26,'小学校リスト'!$B$2:$F$187,4,FALSE))</f>
      </c>
      <c r="O26" s="234">
        <f>IF($F26="","",VLOOKUP($F26,'小学校リスト'!$B$2:$F$187,5,FALSE))</f>
      </c>
      <c r="P26" s="223">
        <v>1</v>
      </c>
      <c r="Q26" s="234">
        <f>IF($F26="","",VLOOKUP($F26,'小学校リスト'!$B$2:$F$187,3,FALSE))</f>
      </c>
      <c r="R26" s="234">
        <f>IF(COUNTIF(C26:H26,"")=6,"",VLOOKUP('実施報告・申込書'!$C$16,'実施報告・申込書'!$R$10:$S$209,1,FALSE))</f>
      </c>
      <c r="S26" s="234">
        <f>IF(COUNTIF(C26:H26,"")=6,"",VLOOKUP('実施報告・申込書'!$C$16,'実施報告・申込書'!$R$10:$S$209,2,FALSE))</f>
      </c>
      <c r="T26" s="64">
        <f t="shared" si="1"/>
      </c>
    </row>
    <row r="27" spans="1:20" ht="14.25" customHeight="1">
      <c r="A27" s="217">
        <v>26</v>
      </c>
      <c r="B27" s="252">
        <f>IF(E27="","",IF(E27&lt;=sa1!$E$10,"C",IF(E27&lt;=sa1!$E$8,"B",IF(E27&lt;=sa1!$E$6,"A"))))</f>
      </c>
      <c r="C27" s="218"/>
      <c r="D27" s="222"/>
      <c r="E27" s="219"/>
      <c r="F27" s="219"/>
      <c r="G27" s="220"/>
      <c r="H27" s="221"/>
      <c r="I27" s="221"/>
      <c r="J27" s="256"/>
      <c r="K27" s="225" t="str">
        <f t="shared" si="2"/>
        <v>未入力</v>
      </c>
      <c r="L27" s="223">
        <f t="shared" si="0"/>
      </c>
      <c r="M27" s="223">
        <f>IF(E27="","",IF(E27&lt;=sa1!$E$11,6,IF(E27&lt;=sa1!$E$10,5,IF(E27&lt;=sa1!$E$9,4,IF(E27&lt;=sa1!$E$8,3,IF(E27&lt;=sa1!$E$7,2,IF(E27&lt;=sa1!$E$6,1)))))))</f>
      </c>
      <c r="N27" s="234">
        <f>IF($F27="","",VLOOKUP($F27,'小学校リスト'!$B$2:$F$187,4,FALSE))</f>
      </c>
      <c r="O27" s="234">
        <f>IF($F27="","",VLOOKUP($F27,'小学校リスト'!$B$2:$F$187,5,FALSE))</f>
      </c>
      <c r="P27" s="223">
        <v>1</v>
      </c>
      <c r="Q27" s="234">
        <f>IF($F27="","",VLOOKUP($F27,'小学校リスト'!$B$2:$F$187,3,FALSE))</f>
      </c>
      <c r="R27" s="234">
        <f>IF(COUNTIF(C27:H27,"")=6,"",VLOOKUP('実施報告・申込書'!$C$16,'実施報告・申込書'!$R$10:$S$209,1,FALSE))</f>
      </c>
      <c r="S27" s="234">
        <f>IF(COUNTIF(C27:H27,"")=6,"",VLOOKUP('実施報告・申込書'!$C$16,'実施報告・申込書'!$R$10:$S$209,2,FALSE))</f>
      </c>
      <c r="T27" s="64">
        <f t="shared" si="1"/>
      </c>
    </row>
    <row r="28" spans="1:20" ht="14.25" customHeight="1">
      <c r="A28" s="217">
        <v>27</v>
      </c>
      <c r="B28" s="252">
        <f>IF(E28="","",IF(E28&lt;=sa1!$E$10,"C",IF(E28&lt;=sa1!$E$8,"B",IF(E28&lt;=sa1!$E$6,"A"))))</f>
      </c>
      <c r="C28" s="218"/>
      <c r="D28" s="222"/>
      <c r="E28" s="219"/>
      <c r="F28" s="219"/>
      <c r="G28" s="220"/>
      <c r="H28" s="221"/>
      <c r="I28" s="221"/>
      <c r="J28" s="256"/>
      <c r="K28" s="225" t="str">
        <f t="shared" si="2"/>
        <v>未入力</v>
      </c>
      <c r="L28" s="223">
        <f t="shared" si="0"/>
      </c>
      <c r="M28" s="223">
        <f>IF(E28="","",IF(E28&lt;=sa1!$E$11,6,IF(E28&lt;=sa1!$E$10,5,IF(E28&lt;=sa1!$E$9,4,IF(E28&lt;=sa1!$E$8,3,IF(E28&lt;=sa1!$E$7,2,IF(E28&lt;=sa1!$E$6,1)))))))</f>
      </c>
      <c r="N28" s="234">
        <f>IF($F28="","",VLOOKUP($F28,'小学校リスト'!$B$2:$F$187,4,FALSE))</f>
      </c>
      <c r="O28" s="234">
        <f>IF($F28="","",VLOOKUP($F28,'小学校リスト'!$B$2:$F$187,5,FALSE))</f>
      </c>
      <c r="P28" s="223">
        <v>1</v>
      </c>
      <c r="Q28" s="234">
        <f>IF($F28="","",VLOOKUP($F28,'小学校リスト'!$B$2:$F$187,3,FALSE))</f>
      </c>
      <c r="R28" s="234">
        <f>IF(COUNTIF(C28:H28,"")=6,"",VLOOKUP('実施報告・申込書'!$C$16,'実施報告・申込書'!$R$10:$S$209,1,FALSE))</f>
      </c>
      <c r="S28" s="234">
        <f>IF(COUNTIF(C28:H28,"")=6,"",VLOOKUP('実施報告・申込書'!$C$16,'実施報告・申込書'!$R$10:$S$209,2,FALSE))</f>
      </c>
      <c r="T28" s="64">
        <f t="shared" si="1"/>
      </c>
    </row>
    <row r="29" spans="1:20" ht="14.25" customHeight="1">
      <c r="A29" s="217">
        <v>28</v>
      </c>
      <c r="B29" s="252">
        <f>IF(E29="","",IF(E29&lt;=sa1!$E$10,"C",IF(E29&lt;=sa1!$E$8,"B",IF(E29&lt;=sa1!$E$6,"A"))))</f>
      </c>
      <c r="C29" s="218"/>
      <c r="D29" s="222"/>
      <c r="E29" s="219"/>
      <c r="F29" s="219"/>
      <c r="G29" s="220"/>
      <c r="H29" s="221"/>
      <c r="I29" s="221"/>
      <c r="J29" s="256"/>
      <c r="K29" s="225" t="str">
        <f t="shared" si="2"/>
        <v>未入力</v>
      </c>
      <c r="L29" s="223">
        <f t="shared" si="0"/>
      </c>
      <c r="M29" s="223">
        <f>IF(E29="","",IF(E29&lt;=sa1!$E$11,6,IF(E29&lt;=sa1!$E$10,5,IF(E29&lt;=sa1!$E$9,4,IF(E29&lt;=sa1!$E$8,3,IF(E29&lt;=sa1!$E$7,2,IF(E29&lt;=sa1!$E$6,1)))))))</f>
      </c>
      <c r="N29" s="234">
        <f>IF($F29="","",VLOOKUP($F29,'小学校リスト'!$B$2:$F$187,4,FALSE))</f>
      </c>
      <c r="O29" s="234">
        <f>IF($F29="","",VLOOKUP($F29,'小学校リスト'!$B$2:$F$187,5,FALSE))</f>
      </c>
      <c r="P29" s="223">
        <v>1</v>
      </c>
      <c r="Q29" s="234">
        <f>IF($F29="","",VLOOKUP($F29,'小学校リスト'!$B$2:$F$187,3,FALSE))</f>
      </c>
      <c r="R29" s="234">
        <f>IF(COUNTIF(C29:H29,"")=6,"",VLOOKUP('実施報告・申込書'!$C$16,'実施報告・申込書'!$R$10:$S$209,1,FALSE))</f>
      </c>
      <c r="S29" s="234">
        <f>IF(COUNTIF(C29:H29,"")=6,"",VLOOKUP('実施報告・申込書'!$C$16,'実施報告・申込書'!$R$10:$S$209,2,FALSE))</f>
      </c>
      <c r="T29" s="64">
        <f t="shared" si="1"/>
      </c>
    </row>
    <row r="30" spans="1:20" ht="14.25" customHeight="1">
      <c r="A30" s="217">
        <v>29</v>
      </c>
      <c r="B30" s="252">
        <f>IF(E30="","",IF(E30&lt;=sa1!$E$10,"C",IF(E30&lt;=sa1!$E$8,"B",IF(E30&lt;=sa1!$E$6,"A"))))</f>
      </c>
      <c r="C30" s="218"/>
      <c r="D30" s="222"/>
      <c r="E30" s="219"/>
      <c r="F30" s="219"/>
      <c r="G30" s="220"/>
      <c r="H30" s="221"/>
      <c r="I30" s="221"/>
      <c r="J30" s="256"/>
      <c r="K30" s="225" t="str">
        <f t="shared" si="2"/>
        <v>未入力</v>
      </c>
      <c r="L30" s="223">
        <f t="shared" si="0"/>
      </c>
      <c r="M30" s="223">
        <f>IF(E30="","",IF(E30&lt;=sa1!$E$11,6,IF(E30&lt;=sa1!$E$10,5,IF(E30&lt;=sa1!$E$9,4,IF(E30&lt;=sa1!$E$8,3,IF(E30&lt;=sa1!$E$7,2,IF(E30&lt;=sa1!$E$6,1)))))))</f>
      </c>
      <c r="N30" s="234">
        <f>IF($F30="","",VLOOKUP($F30,'小学校リスト'!$B$2:$F$187,4,FALSE))</f>
      </c>
      <c r="O30" s="234">
        <f>IF($F30="","",VLOOKUP($F30,'小学校リスト'!$B$2:$F$187,5,FALSE))</f>
      </c>
      <c r="P30" s="223">
        <v>1</v>
      </c>
      <c r="Q30" s="234">
        <f>IF($F30="","",VLOOKUP($F30,'小学校リスト'!$B$2:$F$187,3,FALSE))</f>
      </c>
      <c r="R30" s="234">
        <f>IF(COUNTIF(C30:H30,"")=6,"",VLOOKUP('実施報告・申込書'!$C$16,'実施報告・申込書'!$R$10:$S$209,1,FALSE))</f>
      </c>
      <c r="S30" s="234">
        <f>IF(COUNTIF(C30:H30,"")=6,"",VLOOKUP('実施報告・申込書'!$C$16,'実施報告・申込書'!$R$10:$S$209,2,FALSE))</f>
      </c>
      <c r="T30" s="64">
        <f t="shared" si="1"/>
      </c>
    </row>
    <row r="31" spans="1:20" ht="14.25" customHeight="1">
      <c r="A31" s="217">
        <v>30</v>
      </c>
      <c r="B31" s="252">
        <f>IF(E31="","",IF(E31&lt;=sa1!$E$10,"C",IF(E31&lt;=sa1!$E$8,"B",IF(E31&lt;=sa1!$E$6,"A"))))</f>
      </c>
      <c r="C31" s="218"/>
      <c r="D31" s="222"/>
      <c r="E31" s="219"/>
      <c r="F31" s="219"/>
      <c r="G31" s="220"/>
      <c r="H31" s="221"/>
      <c r="I31" s="221"/>
      <c r="J31" s="256"/>
      <c r="K31" s="225" t="str">
        <f t="shared" si="2"/>
        <v>未入力</v>
      </c>
      <c r="L31" s="223">
        <f t="shared" si="0"/>
      </c>
      <c r="M31" s="223">
        <f>IF(E31="","",IF(E31&lt;=sa1!$E$11,6,IF(E31&lt;=sa1!$E$10,5,IF(E31&lt;=sa1!$E$9,4,IF(E31&lt;=sa1!$E$8,3,IF(E31&lt;=sa1!$E$7,2,IF(E31&lt;=sa1!$E$6,1)))))))</f>
      </c>
      <c r="N31" s="234">
        <f>IF($F31="","",VLOOKUP($F31,'小学校リスト'!$B$2:$F$187,4,FALSE))</f>
      </c>
      <c r="O31" s="234">
        <f>IF($F31="","",VLOOKUP($F31,'小学校リスト'!$B$2:$F$187,5,FALSE))</f>
      </c>
      <c r="P31" s="223">
        <v>1</v>
      </c>
      <c r="Q31" s="234">
        <f>IF($F31="","",VLOOKUP($F31,'小学校リスト'!$B$2:$F$187,3,FALSE))</f>
      </c>
      <c r="R31" s="234">
        <f>IF(COUNTIF(C31:H31,"")=6,"",VLOOKUP('実施報告・申込書'!$C$16,'実施報告・申込書'!$R$10:$S$209,1,FALSE))</f>
      </c>
      <c r="S31" s="234">
        <f>IF(COUNTIF(C31:H31,"")=6,"",VLOOKUP('実施報告・申込書'!$C$16,'実施報告・申込書'!$R$10:$S$209,2,FALSE))</f>
      </c>
      <c r="T31" s="64">
        <f t="shared" si="1"/>
      </c>
    </row>
    <row r="32" spans="1:20" ht="14.25" customHeight="1">
      <c r="A32" s="217">
        <v>31</v>
      </c>
      <c r="B32" s="252">
        <f>IF(E32="","",IF(E32&lt;=sa1!$E$10,"C",IF(E32&lt;=sa1!$E$8,"B",IF(E32&lt;=sa1!$E$6,"A"))))</f>
      </c>
      <c r="C32" s="218"/>
      <c r="D32" s="222"/>
      <c r="E32" s="219"/>
      <c r="F32" s="219"/>
      <c r="G32" s="220"/>
      <c r="H32" s="221"/>
      <c r="I32" s="221"/>
      <c r="J32" s="256"/>
      <c r="K32" s="225" t="str">
        <f t="shared" si="2"/>
        <v>未入力</v>
      </c>
      <c r="L32" s="223">
        <f t="shared" si="0"/>
      </c>
      <c r="M32" s="223">
        <f>IF(E32="","",IF(E32&lt;=sa1!$E$11,6,IF(E32&lt;=sa1!$E$10,5,IF(E32&lt;=sa1!$E$9,4,IF(E32&lt;=sa1!$E$8,3,IF(E32&lt;=sa1!$E$7,2,IF(E32&lt;=sa1!$E$6,1)))))))</f>
      </c>
      <c r="N32" s="234">
        <f>IF($F32="","",VLOOKUP($F32,'小学校リスト'!$B$2:$F$187,4,FALSE))</f>
      </c>
      <c r="O32" s="234">
        <f>IF($F32="","",VLOOKUP($F32,'小学校リスト'!$B$2:$F$187,5,FALSE))</f>
      </c>
      <c r="P32" s="223">
        <v>1</v>
      </c>
      <c r="Q32" s="234">
        <f>IF($F32="","",VLOOKUP($F32,'小学校リスト'!$B$2:$F$187,3,FALSE))</f>
      </c>
      <c r="R32" s="234">
        <f>IF(COUNTIF(C32:H32,"")=6,"",VLOOKUP('実施報告・申込書'!$C$16,'実施報告・申込書'!$R$10:$S$209,1,FALSE))</f>
      </c>
      <c r="S32" s="234">
        <f>IF(COUNTIF(C32:H32,"")=6,"",VLOOKUP('実施報告・申込書'!$C$16,'実施報告・申込書'!$R$10:$S$209,2,FALSE))</f>
      </c>
      <c r="T32" s="64">
        <f t="shared" si="1"/>
      </c>
    </row>
    <row r="33" spans="1:20" ht="14.25" customHeight="1">
      <c r="A33" s="217">
        <v>32</v>
      </c>
      <c r="B33" s="252">
        <f>IF(E33="","",IF(E33&lt;=sa1!$E$10,"C",IF(E33&lt;=sa1!$E$8,"B",IF(E33&lt;=sa1!$E$6,"A"))))</f>
      </c>
      <c r="C33" s="218"/>
      <c r="D33" s="222"/>
      <c r="E33" s="219"/>
      <c r="F33" s="219"/>
      <c r="G33" s="220"/>
      <c r="H33" s="221"/>
      <c r="I33" s="221"/>
      <c r="J33" s="256"/>
      <c r="K33" s="225" t="str">
        <f t="shared" si="2"/>
        <v>未入力</v>
      </c>
      <c r="L33" s="223">
        <f t="shared" si="0"/>
      </c>
      <c r="M33" s="223">
        <f>IF(E33="","",IF(E33&lt;=sa1!$E$11,6,IF(E33&lt;=sa1!$E$10,5,IF(E33&lt;=sa1!$E$9,4,IF(E33&lt;=sa1!$E$8,3,IF(E33&lt;=sa1!$E$7,2,IF(E33&lt;=sa1!$E$6,1)))))))</f>
      </c>
      <c r="N33" s="234">
        <f>IF($F33="","",VLOOKUP($F33,'小学校リスト'!$B$2:$F$187,4,FALSE))</f>
      </c>
      <c r="O33" s="234">
        <f>IF($F33="","",VLOOKUP($F33,'小学校リスト'!$B$2:$F$187,5,FALSE))</f>
      </c>
      <c r="P33" s="223">
        <v>1</v>
      </c>
      <c r="Q33" s="234">
        <f>IF($F33="","",VLOOKUP($F33,'小学校リスト'!$B$2:$F$187,3,FALSE))</f>
      </c>
      <c r="R33" s="234">
        <f>IF(COUNTIF(C33:H33,"")=6,"",VLOOKUP('実施報告・申込書'!$C$16,'実施報告・申込書'!$R$10:$S$209,1,FALSE))</f>
      </c>
      <c r="S33" s="234">
        <f>IF(COUNTIF(C33:H33,"")=6,"",VLOOKUP('実施報告・申込書'!$C$16,'実施報告・申込書'!$R$10:$S$209,2,FALSE))</f>
      </c>
      <c r="T33" s="64">
        <f t="shared" si="1"/>
      </c>
    </row>
    <row r="34" spans="1:20" ht="14.25" customHeight="1">
      <c r="A34" s="217">
        <v>33</v>
      </c>
      <c r="B34" s="252">
        <f>IF(E34="","",IF(E34&lt;=sa1!$E$10,"C",IF(E34&lt;=sa1!$E$8,"B",IF(E34&lt;=sa1!$E$6,"A"))))</f>
      </c>
      <c r="C34" s="218"/>
      <c r="D34" s="222"/>
      <c r="E34" s="219"/>
      <c r="F34" s="219"/>
      <c r="G34" s="220"/>
      <c r="H34" s="221"/>
      <c r="I34" s="221"/>
      <c r="J34" s="256"/>
      <c r="K34" s="225" t="str">
        <f t="shared" si="2"/>
        <v>未入力</v>
      </c>
      <c r="L34" s="223">
        <f aca="true" t="shared" si="3" ref="L34:L66">IF(G34="","",VLOOKUP(G34,$V$2:$W$10,2,FALSE))</f>
      </c>
      <c r="M34" s="223">
        <f>IF(E34="","",IF(E34&lt;=sa1!$E$11,6,IF(E34&lt;=sa1!$E$10,5,IF(E34&lt;=sa1!$E$9,4,IF(E34&lt;=sa1!$E$8,3,IF(E34&lt;=sa1!$E$7,2,IF(E34&lt;=sa1!$E$6,1)))))))</f>
      </c>
      <c r="N34" s="234">
        <f>IF($F34="","",VLOOKUP($F34,'小学校リスト'!$B$2:$F$187,4,FALSE))</f>
      </c>
      <c r="O34" s="234">
        <f>IF($F34="","",VLOOKUP($F34,'小学校リスト'!$B$2:$F$187,5,FALSE))</f>
      </c>
      <c r="P34" s="223">
        <v>1</v>
      </c>
      <c r="Q34" s="234">
        <f>IF($F34="","",VLOOKUP($F34,'小学校リスト'!$B$2:$F$187,3,FALSE))</f>
      </c>
      <c r="R34" s="234">
        <f>IF(COUNTIF(C34:H34,"")=6,"",VLOOKUP('実施報告・申込書'!$C$16,'実施報告・申込書'!$R$10:$S$209,1,FALSE))</f>
      </c>
      <c r="S34" s="234">
        <f>IF(COUNTIF(C34:H34,"")=6,"",VLOOKUP('実施報告・申込書'!$C$16,'実施報告・申込書'!$R$10:$S$209,2,FALSE))</f>
      </c>
      <c r="T34" s="64">
        <f aca="true" t="shared" si="4" ref="T34:T65">IF(L34="","",IF(LEFT(L34,1)&gt;="6","ERROR",IF(B34="C",G34,IF(RIGHT(L34,2)="00","ERROR",G34))))</f>
      </c>
    </row>
    <row r="35" spans="1:20" ht="14.25" customHeight="1">
      <c r="A35" s="217">
        <v>34</v>
      </c>
      <c r="B35" s="252">
        <f>IF(E35="","",IF(E35&lt;=sa1!$E$10,"C",IF(E35&lt;=sa1!$E$8,"B",IF(E35&lt;=sa1!$E$6,"A"))))</f>
      </c>
      <c r="C35" s="218"/>
      <c r="D35" s="222"/>
      <c r="E35" s="219"/>
      <c r="F35" s="219"/>
      <c r="G35" s="220"/>
      <c r="H35" s="221"/>
      <c r="I35" s="221"/>
      <c r="J35" s="256"/>
      <c r="K35" s="225" t="str">
        <f t="shared" si="2"/>
        <v>未入力</v>
      </c>
      <c r="L35" s="223">
        <f t="shared" si="3"/>
      </c>
      <c r="M35" s="223">
        <f>IF(E35="","",IF(E35&lt;=sa1!$E$11,6,IF(E35&lt;=sa1!$E$10,5,IF(E35&lt;=sa1!$E$9,4,IF(E35&lt;=sa1!$E$8,3,IF(E35&lt;=sa1!$E$7,2,IF(E35&lt;=sa1!$E$6,1)))))))</f>
      </c>
      <c r="N35" s="234">
        <f>IF($F35="","",VLOOKUP($F35,'小学校リスト'!$B$2:$F$187,4,FALSE))</f>
      </c>
      <c r="O35" s="234">
        <f>IF($F35="","",VLOOKUP($F35,'小学校リスト'!$B$2:$F$187,5,FALSE))</f>
      </c>
      <c r="P35" s="223">
        <v>1</v>
      </c>
      <c r="Q35" s="234">
        <f>IF($F35="","",VLOOKUP($F35,'小学校リスト'!$B$2:$F$187,3,FALSE))</f>
      </c>
      <c r="R35" s="234">
        <f>IF(COUNTIF(C35:H35,"")=6,"",VLOOKUP('実施報告・申込書'!$C$16,'実施報告・申込書'!$R$10:$S$209,1,FALSE))</f>
      </c>
      <c r="S35" s="234">
        <f>IF(COUNTIF(C35:H35,"")=6,"",VLOOKUP('実施報告・申込書'!$C$16,'実施報告・申込書'!$R$10:$S$209,2,FALSE))</f>
      </c>
      <c r="T35" s="64">
        <f t="shared" si="4"/>
      </c>
    </row>
    <row r="36" spans="1:20" ht="14.25" customHeight="1">
      <c r="A36" s="217">
        <v>35</v>
      </c>
      <c r="B36" s="252">
        <f>IF(E36="","",IF(E36&lt;=sa1!$E$10,"C",IF(E36&lt;=sa1!$E$8,"B",IF(E36&lt;=sa1!$E$6,"A"))))</f>
      </c>
      <c r="C36" s="218"/>
      <c r="D36" s="222"/>
      <c r="E36" s="219"/>
      <c r="F36" s="219"/>
      <c r="G36" s="220"/>
      <c r="H36" s="221"/>
      <c r="I36" s="221"/>
      <c r="J36" s="256"/>
      <c r="K36" s="225" t="str">
        <f t="shared" si="2"/>
        <v>未入力</v>
      </c>
      <c r="L36" s="223">
        <f t="shared" si="3"/>
      </c>
      <c r="M36" s="223">
        <f>IF(E36="","",IF(E36&lt;=sa1!$E$11,6,IF(E36&lt;=sa1!$E$10,5,IF(E36&lt;=sa1!$E$9,4,IF(E36&lt;=sa1!$E$8,3,IF(E36&lt;=sa1!$E$7,2,IF(E36&lt;=sa1!$E$6,1)))))))</f>
      </c>
      <c r="N36" s="234">
        <f>IF($F36="","",VLOOKUP($F36,'小学校リスト'!$B$2:$F$187,4,FALSE))</f>
      </c>
      <c r="O36" s="234">
        <f>IF($F36="","",VLOOKUP($F36,'小学校リスト'!$B$2:$F$187,5,FALSE))</f>
      </c>
      <c r="P36" s="223">
        <v>1</v>
      </c>
      <c r="Q36" s="234">
        <f>IF($F36="","",VLOOKUP($F36,'小学校リスト'!$B$2:$F$187,3,FALSE))</f>
      </c>
      <c r="R36" s="234">
        <f>IF(COUNTIF(C36:H36,"")=6,"",VLOOKUP('実施報告・申込書'!$C$16,'実施報告・申込書'!$R$10:$S$209,1,FALSE))</f>
      </c>
      <c r="S36" s="234">
        <f>IF(COUNTIF(C36:H36,"")=6,"",VLOOKUP('実施報告・申込書'!$C$16,'実施報告・申込書'!$R$10:$S$209,2,FALSE))</f>
      </c>
      <c r="T36" s="64">
        <f t="shared" si="4"/>
      </c>
    </row>
    <row r="37" spans="1:20" ht="14.25" customHeight="1">
      <c r="A37" s="217">
        <v>36</v>
      </c>
      <c r="B37" s="252">
        <f>IF(E37="","",IF(E37&lt;=sa1!$E$10,"C",IF(E37&lt;=sa1!$E$8,"B",IF(E37&lt;=sa1!$E$6,"A"))))</f>
      </c>
      <c r="C37" s="218"/>
      <c r="D37" s="222"/>
      <c r="E37" s="219"/>
      <c r="F37" s="219"/>
      <c r="G37" s="220"/>
      <c r="H37" s="221"/>
      <c r="I37" s="221"/>
      <c r="J37" s="256"/>
      <c r="K37" s="225" t="str">
        <f t="shared" si="2"/>
        <v>未入力</v>
      </c>
      <c r="L37" s="223">
        <f t="shared" si="3"/>
      </c>
      <c r="M37" s="223">
        <f>IF(E37="","",IF(E37&lt;=sa1!$E$11,6,IF(E37&lt;=sa1!$E$10,5,IF(E37&lt;=sa1!$E$9,4,IF(E37&lt;=sa1!$E$8,3,IF(E37&lt;=sa1!$E$7,2,IF(E37&lt;=sa1!$E$6,1)))))))</f>
      </c>
      <c r="N37" s="234">
        <f>IF($F37="","",VLOOKUP($F37,'小学校リスト'!$B$2:$F$187,4,FALSE))</f>
      </c>
      <c r="O37" s="234">
        <f>IF($F37="","",VLOOKUP($F37,'小学校リスト'!$B$2:$F$187,5,FALSE))</f>
      </c>
      <c r="P37" s="223">
        <v>1</v>
      </c>
      <c r="Q37" s="234">
        <f>IF($F37="","",VLOOKUP($F37,'小学校リスト'!$B$2:$F$187,3,FALSE))</f>
      </c>
      <c r="R37" s="234">
        <f>IF(COUNTIF(C37:H37,"")=6,"",VLOOKUP('実施報告・申込書'!$C$16,'実施報告・申込書'!$R$10:$S$209,1,FALSE))</f>
      </c>
      <c r="S37" s="234">
        <f>IF(COUNTIF(C37:H37,"")=6,"",VLOOKUP('実施報告・申込書'!$C$16,'実施報告・申込書'!$R$10:$S$209,2,FALSE))</f>
      </c>
      <c r="T37" s="64">
        <f t="shared" si="4"/>
      </c>
    </row>
    <row r="38" spans="1:20" ht="14.25" customHeight="1">
      <c r="A38" s="217">
        <v>37</v>
      </c>
      <c r="B38" s="252">
        <f>IF(E38="","",IF(E38&lt;=sa1!$E$10,"C",IF(E38&lt;=sa1!$E$8,"B",IF(E38&lt;=sa1!$E$6,"A"))))</f>
      </c>
      <c r="C38" s="218"/>
      <c r="D38" s="222"/>
      <c r="E38" s="219"/>
      <c r="F38" s="219"/>
      <c r="G38" s="220"/>
      <c r="H38" s="221"/>
      <c r="I38" s="221"/>
      <c r="J38" s="256"/>
      <c r="K38" s="225" t="str">
        <f t="shared" si="2"/>
        <v>未入力</v>
      </c>
      <c r="L38" s="223">
        <f t="shared" si="3"/>
      </c>
      <c r="M38" s="223">
        <f>IF(E38="","",IF(E38&lt;=sa1!$E$11,6,IF(E38&lt;=sa1!$E$10,5,IF(E38&lt;=sa1!$E$9,4,IF(E38&lt;=sa1!$E$8,3,IF(E38&lt;=sa1!$E$7,2,IF(E38&lt;=sa1!$E$6,1)))))))</f>
      </c>
      <c r="N38" s="234">
        <f>IF($F38="","",VLOOKUP($F38,'小学校リスト'!$B$2:$F$187,4,FALSE))</f>
      </c>
      <c r="O38" s="234">
        <f>IF($F38="","",VLOOKUP($F38,'小学校リスト'!$B$2:$F$187,5,FALSE))</f>
      </c>
      <c r="P38" s="223">
        <v>1</v>
      </c>
      <c r="Q38" s="234">
        <f>IF($F38="","",VLOOKUP($F38,'小学校リスト'!$B$2:$F$187,3,FALSE))</f>
      </c>
      <c r="R38" s="234">
        <f>IF(COUNTIF(C38:H38,"")=6,"",VLOOKUP('実施報告・申込書'!$C$16,'実施報告・申込書'!$R$10:$S$209,1,FALSE))</f>
      </c>
      <c r="S38" s="234">
        <f>IF(COUNTIF(C38:H38,"")=6,"",VLOOKUP('実施報告・申込書'!$C$16,'実施報告・申込書'!$R$10:$S$209,2,FALSE))</f>
      </c>
      <c r="T38" s="64">
        <f t="shared" si="4"/>
      </c>
    </row>
    <row r="39" spans="1:20" ht="14.25" customHeight="1">
      <c r="A39" s="217">
        <v>38</v>
      </c>
      <c r="B39" s="252">
        <f>IF(E39="","",IF(E39&lt;=sa1!$E$10,"C",IF(E39&lt;=sa1!$E$8,"B",IF(E39&lt;=sa1!$E$6,"A"))))</f>
      </c>
      <c r="C39" s="218"/>
      <c r="D39" s="222"/>
      <c r="E39" s="219"/>
      <c r="F39" s="219"/>
      <c r="G39" s="220"/>
      <c r="H39" s="221"/>
      <c r="I39" s="221"/>
      <c r="J39" s="256"/>
      <c r="K39" s="225" t="str">
        <f t="shared" si="2"/>
        <v>未入力</v>
      </c>
      <c r="L39" s="223">
        <f t="shared" si="3"/>
      </c>
      <c r="M39" s="223">
        <f>IF(E39="","",IF(E39&lt;=sa1!$E$11,6,IF(E39&lt;=sa1!$E$10,5,IF(E39&lt;=sa1!$E$9,4,IF(E39&lt;=sa1!$E$8,3,IF(E39&lt;=sa1!$E$7,2,IF(E39&lt;=sa1!$E$6,1)))))))</f>
      </c>
      <c r="N39" s="234">
        <f>IF($F39="","",VLOOKUP($F39,'小学校リスト'!$B$2:$F$187,4,FALSE))</f>
      </c>
      <c r="O39" s="234">
        <f>IF($F39="","",VLOOKUP($F39,'小学校リスト'!$B$2:$F$187,5,FALSE))</f>
      </c>
      <c r="P39" s="223">
        <v>1</v>
      </c>
      <c r="Q39" s="234">
        <f>IF($F39="","",VLOOKUP($F39,'小学校リスト'!$B$2:$F$187,3,FALSE))</f>
      </c>
      <c r="R39" s="234">
        <f>IF(COUNTIF(C39:H39,"")=6,"",VLOOKUP('実施報告・申込書'!$C$16,'実施報告・申込書'!$R$10:$S$209,1,FALSE))</f>
      </c>
      <c r="S39" s="234">
        <f>IF(COUNTIF(C39:H39,"")=6,"",VLOOKUP('実施報告・申込書'!$C$16,'実施報告・申込書'!$R$10:$S$209,2,FALSE))</f>
      </c>
      <c r="T39" s="64">
        <f t="shared" si="4"/>
      </c>
    </row>
    <row r="40" spans="1:20" ht="14.25" customHeight="1">
      <c r="A40" s="217">
        <v>39</v>
      </c>
      <c r="B40" s="252">
        <f>IF(E40="","",IF(E40&lt;=sa1!$E$10,"C",IF(E40&lt;=sa1!$E$8,"B",IF(E40&lt;=sa1!$E$6,"A"))))</f>
      </c>
      <c r="C40" s="218"/>
      <c r="D40" s="222"/>
      <c r="E40" s="219"/>
      <c r="F40" s="219"/>
      <c r="G40" s="220"/>
      <c r="H40" s="221"/>
      <c r="I40" s="221"/>
      <c r="J40" s="256"/>
      <c r="K40" s="225" t="str">
        <f t="shared" si="2"/>
        <v>未入力</v>
      </c>
      <c r="L40" s="223">
        <f t="shared" si="3"/>
      </c>
      <c r="M40" s="223">
        <f>IF(E40="","",IF(E40&lt;=sa1!$E$11,6,IF(E40&lt;=sa1!$E$10,5,IF(E40&lt;=sa1!$E$9,4,IF(E40&lt;=sa1!$E$8,3,IF(E40&lt;=sa1!$E$7,2,IF(E40&lt;=sa1!$E$6,1)))))))</f>
      </c>
      <c r="N40" s="234">
        <f>IF($F40="","",VLOOKUP($F40,'小学校リスト'!$B$2:$F$187,4,FALSE))</f>
      </c>
      <c r="O40" s="234">
        <f>IF($F40="","",VLOOKUP($F40,'小学校リスト'!$B$2:$F$187,5,FALSE))</f>
      </c>
      <c r="P40" s="223">
        <v>1</v>
      </c>
      <c r="Q40" s="234">
        <f>IF($F40="","",VLOOKUP($F40,'小学校リスト'!$B$2:$F$187,3,FALSE))</f>
      </c>
      <c r="R40" s="234">
        <f>IF(COUNTIF(C40:H40,"")=6,"",VLOOKUP('実施報告・申込書'!$C$16,'実施報告・申込書'!$R$10:$S$209,1,FALSE))</f>
      </c>
      <c r="S40" s="234">
        <f>IF(COUNTIF(C40:H40,"")=6,"",VLOOKUP('実施報告・申込書'!$C$16,'実施報告・申込書'!$R$10:$S$209,2,FALSE))</f>
      </c>
      <c r="T40" s="64">
        <f t="shared" si="4"/>
      </c>
    </row>
    <row r="41" spans="1:20" ht="14.25" customHeight="1">
      <c r="A41" s="217">
        <v>40</v>
      </c>
      <c r="B41" s="252">
        <f>IF(E41="","",IF(E41&lt;=sa1!$E$10,"C",IF(E41&lt;=sa1!$E$8,"B",IF(E41&lt;=sa1!$E$6,"A"))))</f>
      </c>
      <c r="C41" s="218"/>
      <c r="D41" s="222"/>
      <c r="E41" s="219"/>
      <c r="F41" s="219"/>
      <c r="G41" s="220"/>
      <c r="H41" s="221"/>
      <c r="I41" s="221"/>
      <c r="J41" s="256"/>
      <c r="K41" s="225" t="str">
        <f t="shared" si="2"/>
        <v>未入力</v>
      </c>
      <c r="L41" s="223">
        <f t="shared" si="3"/>
      </c>
      <c r="M41" s="223">
        <f>IF(E41="","",IF(E41&lt;=sa1!$E$11,6,IF(E41&lt;=sa1!$E$10,5,IF(E41&lt;=sa1!$E$9,4,IF(E41&lt;=sa1!$E$8,3,IF(E41&lt;=sa1!$E$7,2,IF(E41&lt;=sa1!$E$6,1)))))))</f>
      </c>
      <c r="N41" s="234">
        <f>IF($F41="","",VLOOKUP($F41,'小学校リスト'!$B$2:$F$187,4,FALSE))</f>
      </c>
      <c r="O41" s="234">
        <f>IF($F41="","",VLOOKUP($F41,'小学校リスト'!$B$2:$F$187,5,FALSE))</f>
      </c>
      <c r="P41" s="223">
        <v>1</v>
      </c>
      <c r="Q41" s="234">
        <f>IF($F41="","",VLOOKUP($F41,'小学校リスト'!$B$2:$F$187,3,FALSE))</f>
      </c>
      <c r="R41" s="234">
        <f>IF(COUNTIF(C41:H41,"")=6,"",VLOOKUP('実施報告・申込書'!$C$16,'実施報告・申込書'!$R$10:$S$209,1,FALSE))</f>
      </c>
      <c r="S41" s="234">
        <f>IF(COUNTIF(C41:H41,"")=6,"",VLOOKUP('実施報告・申込書'!$C$16,'実施報告・申込書'!$R$10:$S$209,2,FALSE))</f>
      </c>
      <c r="T41" s="64">
        <f t="shared" si="4"/>
      </c>
    </row>
    <row r="42" spans="1:20" ht="14.25" customHeight="1">
      <c r="A42" s="217">
        <v>41</v>
      </c>
      <c r="B42" s="252">
        <f>IF(E42="","",IF(E42&lt;=sa1!$E$10,"C",IF(E42&lt;=sa1!$E$8,"B",IF(E42&lt;=sa1!$E$6,"A"))))</f>
      </c>
      <c r="C42" s="218"/>
      <c r="D42" s="222"/>
      <c r="E42" s="219"/>
      <c r="F42" s="219"/>
      <c r="G42" s="220"/>
      <c r="H42" s="221"/>
      <c r="I42" s="221"/>
      <c r="J42" s="256"/>
      <c r="K42" s="225" t="str">
        <f t="shared" si="2"/>
        <v>未入力</v>
      </c>
      <c r="L42" s="223">
        <f t="shared" si="3"/>
      </c>
      <c r="M42" s="223">
        <f>IF(E42="","",IF(E42&lt;=sa1!$E$11,6,IF(E42&lt;=sa1!$E$10,5,IF(E42&lt;=sa1!$E$9,4,IF(E42&lt;=sa1!$E$8,3,IF(E42&lt;=sa1!$E$7,2,IF(E42&lt;=sa1!$E$6,1)))))))</f>
      </c>
      <c r="N42" s="234">
        <f>IF($F42="","",VLOOKUP($F42,'小学校リスト'!$B$2:$F$187,4,FALSE))</f>
      </c>
      <c r="O42" s="234">
        <f>IF($F42="","",VLOOKUP($F42,'小学校リスト'!$B$2:$F$187,5,FALSE))</f>
      </c>
      <c r="P42" s="223">
        <v>1</v>
      </c>
      <c r="Q42" s="234">
        <f>IF($F42="","",VLOOKUP($F42,'小学校リスト'!$B$2:$F$187,3,FALSE))</f>
      </c>
      <c r="R42" s="234">
        <f>IF(COUNTIF(C42:H42,"")=6,"",VLOOKUP('実施報告・申込書'!$C$16,'実施報告・申込書'!$R$10:$S$209,1,FALSE))</f>
      </c>
      <c r="S42" s="234">
        <f>IF(COUNTIF(C42:H42,"")=6,"",VLOOKUP('実施報告・申込書'!$C$16,'実施報告・申込書'!$R$10:$S$209,2,FALSE))</f>
      </c>
      <c r="T42" s="64">
        <f t="shared" si="4"/>
      </c>
    </row>
    <row r="43" spans="1:20" ht="14.25" customHeight="1">
      <c r="A43" s="217">
        <v>42</v>
      </c>
      <c r="B43" s="252">
        <f>IF(E43="","",IF(E43&lt;=sa1!$E$10,"C",IF(E43&lt;=sa1!$E$8,"B",IF(E43&lt;=sa1!$E$6,"A"))))</f>
      </c>
      <c r="C43" s="218"/>
      <c r="D43" s="222"/>
      <c r="E43" s="219"/>
      <c r="F43" s="219"/>
      <c r="G43" s="220"/>
      <c r="H43" s="221"/>
      <c r="I43" s="221"/>
      <c r="J43" s="256"/>
      <c r="K43" s="225" t="str">
        <f t="shared" si="2"/>
        <v>未入力</v>
      </c>
      <c r="L43" s="223">
        <f t="shared" si="3"/>
      </c>
      <c r="M43" s="223">
        <f>IF(E43="","",IF(E43&lt;=sa1!$E$11,6,IF(E43&lt;=sa1!$E$10,5,IF(E43&lt;=sa1!$E$9,4,IF(E43&lt;=sa1!$E$8,3,IF(E43&lt;=sa1!$E$7,2,IF(E43&lt;=sa1!$E$6,1)))))))</f>
      </c>
      <c r="N43" s="234">
        <f>IF($F43="","",VLOOKUP($F43,'小学校リスト'!$B$2:$F$187,4,FALSE))</f>
      </c>
      <c r="O43" s="234">
        <f>IF($F43="","",VLOOKUP($F43,'小学校リスト'!$B$2:$F$187,5,FALSE))</f>
      </c>
      <c r="P43" s="223">
        <v>1</v>
      </c>
      <c r="Q43" s="234">
        <f>IF($F43="","",VLOOKUP($F43,'小学校リスト'!$B$2:$F$187,3,FALSE))</f>
      </c>
      <c r="R43" s="234">
        <f>IF(COUNTIF(C43:H43,"")=6,"",VLOOKUP('実施報告・申込書'!$C$16,'実施報告・申込書'!$R$10:$S$209,1,FALSE))</f>
      </c>
      <c r="S43" s="234">
        <f>IF(COUNTIF(C43:H43,"")=6,"",VLOOKUP('実施報告・申込書'!$C$16,'実施報告・申込書'!$R$10:$S$209,2,FALSE))</f>
      </c>
      <c r="T43" s="64">
        <f t="shared" si="4"/>
      </c>
    </row>
    <row r="44" spans="1:20" ht="14.25" customHeight="1">
      <c r="A44" s="217">
        <v>43</v>
      </c>
      <c r="B44" s="252">
        <f>IF(E44="","",IF(E44&lt;=sa1!$E$10,"C",IF(E44&lt;=sa1!$E$8,"B",IF(E44&lt;=sa1!$E$6,"A"))))</f>
      </c>
      <c r="C44" s="218"/>
      <c r="D44" s="222"/>
      <c r="E44" s="219"/>
      <c r="F44" s="219"/>
      <c r="G44" s="220"/>
      <c r="H44" s="221"/>
      <c r="I44" s="221"/>
      <c r="J44" s="256"/>
      <c r="K44" s="225" t="str">
        <f t="shared" si="2"/>
        <v>未入力</v>
      </c>
      <c r="L44" s="223">
        <f t="shared" si="3"/>
      </c>
      <c r="M44" s="223">
        <f>IF(E44="","",IF(E44&lt;=sa1!$E$11,6,IF(E44&lt;=sa1!$E$10,5,IF(E44&lt;=sa1!$E$9,4,IF(E44&lt;=sa1!$E$8,3,IF(E44&lt;=sa1!$E$7,2,IF(E44&lt;=sa1!$E$6,1)))))))</f>
      </c>
      <c r="N44" s="234">
        <f>IF($F44="","",VLOOKUP($F44,'小学校リスト'!$B$2:$F$187,4,FALSE))</f>
      </c>
      <c r="O44" s="234">
        <f>IF($F44="","",VLOOKUP($F44,'小学校リスト'!$B$2:$F$187,5,FALSE))</f>
      </c>
      <c r="P44" s="223">
        <v>1</v>
      </c>
      <c r="Q44" s="234">
        <f>IF($F44="","",VLOOKUP($F44,'小学校リスト'!$B$2:$F$187,3,FALSE))</f>
      </c>
      <c r="R44" s="234">
        <f>IF(COUNTIF(C44:H44,"")=6,"",VLOOKUP('実施報告・申込書'!$C$16,'実施報告・申込書'!$R$10:$S$209,1,FALSE))</f>
      </c>
      <c r="S44" s="234">
        <f>IF(COUNTIF(C44:H44,"")=6,"",VLOOKUP('実施報告・申込書'!$C$16,'実施報告・申込書'!$R$10:$S$209,2,FALSE))</f>
      </c>
      <c r="T44" s="64">
        <f t="shared" si="4"/>
      </c>
    </row>
    <row r="45" spans="1:20" ht="14.25" customHeight="1">
      <c r="A45" s="217">
        <v>44</v>
      </c>
      <c r="B45" s="252">
        <f>IF(E45="","",IF(E45&lt;=sa1!$E$10,"C",IF(E45&lt;=sa1!$E$8,"B",IF(E45&lt;=sa1!$E$6,"A"))))</f>
      </c>
      <c r="C45" s="218"/>
      <c r="D45" s="222"/>
      <c r="E45" s="219"/>
      <c r="F45" s="219"/>
      <c r="G45" s="220"/>
      <c r="H45" s="221"/>
      <c r="I45" s="221"/>
      <c r="J45" s="256"/>
      <c r="K45" s="225" t="str">
        <f t="shared" si="2"/>
        <v>未入力</v>
      </c>
      <c r="L45" s="223">
        <f t="shared" si="3"/>
      </c>
      <c r="M45" s="223">
        <f>IF(E45="","",IF(E45&lt;=sa1!$E$11,6,IF(E45&lt;=sa1!$E$10,5,IF(E45&lt;=sa1!$E$9,4,IF(E45&lt;=sa1!$E$8,3,IF(E45&lt;=sa1!$E$7,2,IF(E45&lt;=sa1!$E$6,1)))))))</f>
      </c>
      <c r="N45" s="234">
        <f>IF($F45="","",VLOOKUP($F45,'小学校リスト'!$B$2:$F$187,4,FALSE))</f>
      </c>
      <c r="O45" s="234">
        <f>IF($F45="","",VLOOKUP($F45,'小学校リスト'!$B$2:$F$187,5,FALSE))</f>
      </c>
      <c r="P45" s="223">
        <v>1</v>
      </c>
      <c r="Q45" s="234">
        <f>IF($F45="","",VLOOKUP($F45,'小学校リスト'!$B$2:$F$187,3,FALSE))</f>
      </c>
      <c r="R45" s="234">
        <f>IF(COUNTIF(C45:H45,"")=6,"",VLOOKUP('実施報告・申込書'!$C$16,'実施報告・申込書'!$R$10:$S$209,1,FALSE))</f>
      </c>
      <c r="S45" s="234">
        <f>IF(COUNTIF(C45:H45,"")=6,"",VLOOKUP('実施報告・申込書'!$C$16,'実施報告・申込書'!$R$10:$S$209,2,FALSE))</f>
      </c>
      <c r="T45" s="64">
        <f t="shared" si="4"/>
      </c>
    </row>
    <row r="46" spans="1:20" ht="14.25" customHeight="1">
      <c r="A46" s="217">
        <v>45</v>
      </c>
      <c r="B46" s="252">
        <f>IF(E46="","",IF(E46&lt;=sa1!$E$10,"C",IF(E46&lt;=sa1!$E$8,"B",IF(E46&lt;=sa1!$E$6,"A"))))</f>
      </c>
      <c r="C46" s="218"/>
      <c r="D46" s="222"/>
      <c r="E46" s="219"/>
      <c r="F46" s="219"/>
      <c r="G46" s="220"/>
      <c r="H46" s="221"/>
      <c r="I46" s="221"/>
      <c r="J46" s="256"/>
      <c r="K46" s="225" t="str">
        <f t="shared" si="2"/>
        <v>未入力</v>
      </c>
      <c r="L46" s="223">
        <f t="shared" si="3"/>
      </c>
      <c r="M46" s="223">
        <f>IF(E46="","",IF(E46&lt;=sa1!$E$11,6,IF(E46&lt;=sa1!$E$10,5,IF(E46&lt;=sa1!$E$9,4,IF(E46&lt;=sa1!$E$8,3,IF(E46&lt;=sa1!$E$7,2,IF(E46&lt;=sa1!$E$6,1)))))))</f>
      </c>
      <c r="N46" s="234">
        <f>IF($F46="","",VLOOKUP($F46,'小学校リスト'!$B$2:$F$187,4,FALSE))</f>
      </c>
      <c r="O46" s="234">
        <f>IF($F46="","",VLOOKUP($F46,'小学校リスト'!$B$2:$F$187,5,FALSE))</f>
      </c>
      <c r="P46" s="223">
        <v>1</v>
      </c>
      <c r="Q46" s="234">
        <f>IF($F46="","",VLOOKUP($F46,'小学校リスト'!$B$2:$F$187,3,FALSE))</f>
      </c>
      <c r="R46" s="234">
        <f>IF(COUNTIF(C46:H46,"")=6,"",VLOOKUP('実施報告・申込書'!$C$16,'実施報告・申込書'!$R$10:$S$209,1,FALSE))</f>
      </c>
      <c r="S46" s="234">
        <f>IF(COUNTIF(C46:H46,"")=6,"",VLOOKUP('実施報告・申込書'!$C$16,'実施報告・申込書'!$R$10:$S$209,2,FALSE))</f>
      </c>
      <c r="T46" s="64">
        <f t="shared" si="4"/>
      </c>
    </row>
    <row r="47" spans="1:20" ht="14.25" customHeight="1">
      <c r="A47" s="217">
        <v>46</v>
      </c>
      <c r="B47" s="252">
        <f>IF(E47="","",IF(E47&lt;=sa1!$E$10,"C",IF(E47&lt;=sa1!$E$8,"B",IF(E47&lt;=sa1!$E$6,"A"))))</f>
      </c>
      <c r="C47" s="218"/>
      <c r="D47" s="222"/>
      <c r="E47" s="219"/>
      <c r="F47" s="219"/>
      <c r="G47" s="220"/>
      <c r="H47" s="221"/>
      <c r="I47" s="221"/>
      <c r="J47" s="256"/>
      <c r="K47" s="225" t="str">
        <f t="shared" si="2"/>
        <v>未入力</v>
      </c>
      <c r="L47" s="223">
        <f t="shared" si="3"/>
      </c>
      <c r="M47" s="223">
        <f>IF(E47="","",IF(E47&lt;=sa1!$E$11,6,IF(E47&lt;=sa1!$E$10,5,IF(E47&lt;=sa1!$E$9,4,IF(E47&lt;=sa1!$E$8,3,IF(E47&lt;=sa1!$E$7,2,IF(E47&lt;=sa1!$E$6,1)))))))</f>
      </c>
      <c r="N47" s="234">
        <f>IF($F47="","",VLOOKUP($F47,'小学校リスト'!$B$2:$F$187,4,FALSE))</f>
      </c>
      <c r="O47" s="234">
        <f>IF($F47="","",VLOOKUP($F47,'小学校リスト'!$B$2:$F$187,5,FALSE))</f>
      </c>
      <c r="P47" s="223">
        <v>1</v>
      </c>
      <c r="Q47" s="234">
        <f>IF($F47="","",VLOOKUP($F47,'小学校リスト'!$B$2:$F$187,3,FALSE))</f>
      </c>
      <c r="R47" s="234">
        <f>IF(COUNTIF(C47:H47,"")=6,"",VLOOKUP('実施報告・申込書'!$C$16,'実施報告・申込書'!$R$10:$S$209,1,FALSE))</f>
      </c>
      <c r="S47" s="234">
        <f>IF(COUNTIF(C47:H47,"")=6,"",VLOOKUP('実施報告・申込書'!$C$16,'実施報告・申込書'!$R$10:$S$209,2,FALSE))</f>
      </c>
      <c r="T47" s="64">
        <f t="shared" si="4"/>
      </c>
    </row>
    <row r="48" spans="1:20" ht="14.25" customHeight="1">
      <c r="A48" s="217">
        <v>47</v>
      </c>
      <c r="B48" s="252">
        <f>IF(E48="","",IF(E48&lt;=sa1!$E$10,"C",IF(E48&lt;=sa1!$E$8,"B",IF(E48&lt;=sa1!$E$6,"A"))))</f>
      </c>
      <c r="C48" s="218"/>
      <c r="D48" s="222"/>
      <c r="E48" s="219"/>
      <c r="F48" s="219"/>
      <c r="G48" s="220"/>
      <c r="H48" s="221"/>
      <c r="I48" s="221"/>
      <c r="J48" s="256"/>
      <c r="K48" s="225" t="str">
        <f t="shared" si="2"/>
        <v>未入力</v>
      </c>
      <c r="L48" s="223">
        <f t="shared" si="3"/>
      </c>
      <c r="M48" s="223">
        <f>IF(E48="","",IF(E48&lt;=sa1!$E$11,6,IF(E48&lt;=sa1!$E$10,5,IF(E48&lt;=sa1!$E$9,4,IF(E48&lt;=sa1!$E$8,3,IF(E48&lt;=sa1!$E$7,2,IF(E48&lt;=sa1!$E$6,1)))))))</f>
      </c>
      <c r="N48" s="234">
        <f>IF($F48="","",VLOOKUP($F48,'小学校リスト'!$B$2:$F$187,4,FALSE))</f>
      </c>
      <c r="O48" s="234">
        <f>IF($F48="","",VLOOKUP($F48,'小学校リスト'!$B$2:$F$187,5,FALSE))</f>
      </c>
      <c r="P48" s="223">
        <v>1</v>
      </c>
      <c r="Q48" s="234">
        <f>IF($F48="","",VLOOKUP($F48,'小学校リスト'!$B$2:$F$187,3,FALSE))</f>
      </c>
      <c r="R48" s="234">
        <f>IF(COUNTIF(C48:H48,"")=6,"",VLOOKUP('実施報告・申込書'!$C$16,'実施報告・申込書'!$R$10:$S$209,1,FALSE))</f>
      </c>
      <c r="S48" s="234">
        <f>IF(COUNTIF(C48:H48,"")=6,"",VLOOKUP('実施報告・申込書'!$C$16,'実施報告・申込書'!$R$10:$S$209,2,FALSE))</f>
      </c>
      <c r="T48" s="64">
        <f t="shared" si="4"/>
      </c>
    </row>
    <row r="49" spans="1:20" ht="14.25" customHeight="1">
      <c r="A49" s="217">
        <v>48</v>
      </c>
      <c r="B49" s="252">
        <f>IF(E49="","",IF(E49&lt;=sa1!$E$10,"C",IF(E49&lt;=sa1!$E$8,"B",IF(E49&lt;=sa1!$E$6,"A"))))</f>
      </c>
      <c r="C49" s="218"/>
      <c r="D49" s="222"/>
      <c r="E49" s="219"/>
      <c r="F49" s="219"/>
      <c r="G49" s="220"/>
      <c r="H49" s="221"/>
      <c r="I49" s="221"/>
      <c r="J49" s="256"/>
      <c r="K49" s="225" t="str">
        <f t="shared" si="2"/>
        <v>未入力</v>
      </c>
      <c r="L49" s="223">
        <f t="shared" si="3"/>
      </c>
      <c r="M49" s="223">
        <f>IF(E49="","",IF(E49&lt;=sa1!$E$11,6,IF(E49&lt;=sa1!$E$10,5,IF(E49&lt;=sa1!$E$9,4,IF(E49&lt;=sa1!$E$8,3,IF(E49&lt;=sa1!$E$7,2,IF(E49&lt;=sa1!$E$6,1)))))))</f>
      </c>
      <c r="N49" s="234">
        <f>IF($F49="","",VLOOKUP($F49,'小学校リスト'!$B$2:$F$187,4,FALSE))</f>
      </c>
      <c r="O49" s="234">
        <f>IF($F49="","",VLOOKUP($F49,'小学校リスト'!$B$2:$F$187,5,FALSE))</f>
      </c>
      <c r="P49" s="223">
        <v>1</v>
      </c>
      <c r="Q49" s="234">
        <f>IF($F49="","",VLOOKUP($F49,'小学校リスト'!$B$2:$F$187,3,FALSE))</f>
      </c>
      <c r="R49" s="234">
        <f>IF(COUNTIF(C49:H49,"")=6,"",VLOOKUP('実施報告・申込書'!$C$16,'実施報告・申込書'!$R$10:$S$209,1,FALSE))</f>
      </c>
      <c r="S49" s="234">
        <f>IF(COUNTIF(C49:H49,"")=6,"",VLOOKUP('実施報告・申込書'!$C$16,'実施報告・申込書'!$R$10:$S$209,2,FALSE))</f>
      </c>
      <c r="T49" s="64">
        <f t="shared" si="4"/>
      </c>
    </row>
    <row r="50" spans="1:20" ht="14.25" customHeight="1">
      <c r="A50" s="217">
        <v>49</v>
      </c>
      <c r="B50" s="252">
        <f>IF(E50="","",IF(E50&lt;=sa1!$E$10,"C",IF(E50&lt;=sa1!$E$8,"B",IF(E50&lt;=sa1!$E$6,"A"))))</f>
      </c>
      <c r="C50" s="218"/>
      <c r="D50" s="222"/>
      <c r="E50" s="219"/>
      <c r="F50" s="219"/>
      <c r="G50" s="220"/>
      <c r="H50" s="221"/>
      <c r="I50" s="221"/>
      <c r="J50" s="256"/>
      <c r="K50" s="225" t="str">
        <f t="shared" si="2"/>
        <v>未入力</v>
      </c>
      <c r="L50" s="223">
        <f t="shared" si="3"/>
      </c>
      <c r="M50" s="223">
        <f>IF(E50="","",IF(E50&lt;=sa1!$E$11,6,IF(E50&lt;=sa1!$E$10,5,IF(E50&lt;=sa1!$E$9,4,IF(E50&lt;=sa1!$E$8,3,IF(E50&lt;=sa1!$E$7,2,IF(E50&lt;=sa1!$E$6,1)))))))</f>
      </c>
      <c r="N50" s="234">
        <f>IF($F50="","",VLOOKUP($F50,'小学校リスト'!$B$2:$F$187,4,FALSE))</f>
      </c>
      <c r="O50" s="234">
        <f>IF($F50="","",VLOOKUP($F50,'小学校リスト'!$B$2:$F$187,5,FALSE))</f>
      </c>
      <c r="P50" s="223">
        <v>1</v>
      </c>
      <c r="Q50" s="234">
        <f>IF($F50="","",VLOOKUP($F50,'小学校リスト'!$B$2:$F$187,3,FALSE))</f>
      </c>
      <c r="R50" s="234">
        <f>IF(COUNTIF(C50:H50,"")=6,"",VLOOKUP('実施報告・申込書'!$C$16,'実施報告・申込書'!$R$10:$S$209,1,FALSE))</f>
      </c>
      <c r="S50" s="234">
        <f>IF(COUNTIF(C50:H50,"")=6,"",VLOOKUP('実施報告・申込書'!$C$16,'実施報告・申込書'!$R$10:$S$209,2,FALSE))</f>
      </c>
      <c r="T50" s="64">
        <f t="shared" si="4"/>
      </c>
    </row>
    <row r="51" spans="1:20" ht="14.25" customHeight="1">
      <c r="A51" s="217">
        <v>50</v>
      </c>
      <c r="B51" s="252">
        <f>IF(E51="","",IF(E51&lt;=sa1!$E$10,"C",IF(E51&lt;=sa1!$E$8,"B",IF(E51&lt;=sa1!$E$6,"A"))))</f>
      </c>
      <c r="C51" s="218"/>
      <c r="D51" s="222"/>
      <c r="E51" s="219"/>
      <c r="F51" s="219"/>
      <c r="G51" s="220"/>
      <c r="H51" s="221"/>
      <c r="I51" s="221"/>
      <c r="J51" s="256"/>
      <c r="K51" s="225" t="str">
        <f t="shared" si="2"/>
        <v>未入力</v>
      </c>
      <c r="L51" s="223">
        <f t="shared" si="3"/>
      </c>
      <c r="M51" s="223">
        <f>IF(E51="","",IF(E51&lt;=sa1!$E$11,6,IF(E51&lt;=sa1!$E$10,5,IF(E51&lt;=sa1!$E$9,4,IF(E51&lt;=sa1!$E$8,3,IF(E51&lt;=sa1!$E$7,2,IF(E51&lt;=sa1!$E$6,1)))))))</f>
      </c>
      <c r="N51" s="234">
        <f>IF($F51="","",VLOOKUP($F51,'小学校リスト'!$B$2:$F$187,4,FALSE))</f>
      </c>
      <c r="O51" s="234">
        <f>IF($F51="","",VLOOKUP($F51,'小学校リスト'!$B$2:$F$187,5,FALSE))</f>
      </c>
      <c r="P51" s="223">
        <v>1</v>
      </c>
      <c r="Q51" s="234">
        <f>IF($F51="","",VLOOKUP($F51,'小学校リスト'!$B$2:$F$187,3,FALSE))</f>
      </c>
      <c r="R51" s="234">
        <f>IF(COUNTIF(C51:H51,"")=6,"",VLOOKUP('実施報告・申込書'!$C$16,'実施報告・申込書'!$R$10:$S$209,1,FALSE))</f>
      </c>
      <c r="S51" s="234">
        <f>IF(COUNTIF(C51:H51,"")=6,"",VLOOKUP('実施報告・申込書'!$C$16,'実施報告・申込書'!$R$10:$S$209,2,FALSE))</f>
      </c>
      <c r="T51" s="64">
        <f t="shared" si="4"/>
      </c>
    </row>
    <row r="52" spans="1:20" ht="14.25" customHeight="1">
      <c r="A52" s="217">
        <v>51</v>
      </c>
      <c r="B52" s="252">
        <f>IF(E52="","",IF(E52&lt;=sa1!$E$10,"C",IF(E52&lt;=sa1!$E$8,"B",IF(E52&lt;=sa1!$E$6,"A"))))</f>
      </c>
      <c r="C52" s="218"/>
      <c r="D52" s="222"/>
      <c r="E52" s="219"/>
      <c r="F52" s="219"/>
      <c r="G52" s="220"/>
      <c r="H52" s="221"/>
      <c r="I52" s="221"/>
      <c r="J52" s="256"/>
      <c r="K52" s="225" t="str">
        <f t="shared" si="2"/>
        <v>未入力</v>
      </c>
      <c r="L52" s="223">
        <f t="shared" si="3"/>
      </c>
      <c r="M52" s="223">
        <f>IF(E52="","",IF(E52&lt;=sa1!$E$11,6,IF(E52&lt;=sa1!$E$10,5,IF(E52&lt;=sa1!$E$9,4,IF(E52&lt;=sa1!$E$8,3,IF(E52&lt;=sa1!$E$7,2,IF(E52&lt;=sa1!$E$6,1)))))))</f>
      </c>
      <c r="N52" s="234">
        <f>IF($F52="","",VLOOKUP($F52,'小学校リスト'!$B$2:$F$187,4,FALSE))</f>
      </c>
      <c r="O52" s="234">
        <f>IF($F52="","",VLOOKUP($F52,'小学校リスト'!$B$2:$F$187,5,FALSE))</f>
      </c>
      <c r="P52" s="223">
        <v>1</v>
      </c>
      <c r="Q52" s="234">
        <f>IF($F52="","",VLOOKUP($F52,'小学校リスト'!$B$2:$F$187,3,FALSE))</f>
      </c>
      <c r="R52" s="234">
        <f>IF(COUNTIF(C52:H52,"")=6,"",VLOOKUP('実施報告・申込書'!$C$16,'実施報告・申込書'!$R$10:$S$209,1,FALSE))</f>
      </c>
      <c r="S52" s="234">
        <f>IF(COUNTIF(C52:H52,"")=6,"",VLOOKUP('実施報告・申込書'!$C$16,'実施報告・申込書'!$R$10:$S$209,2,FALSE))</f>
      </c>
      <c r="T52" s="64">
        <f t="shared" si="4"/>
      </c>
    </row>
    <row r="53" spans="1:20" ht="13.5">
      <c r="A53" s="217">
        <v>52</v>
      </c>
      <c r="B53" s="252">
        <f>IF(E53="","",IF(E53&lt;=sa1!$E$10,"C",IF(E53&lt;=sa1!$E$8,"B",IF(E53&lt;=sa1!$E$6,"A"))))</f>
      </c>
      <c r="C53" s="218"/>
      <c r="D53" s="222"/>
      <c r="E53" s="219"/>
      <c r="F53" s="219"/>
      <c r="G53" s="220"/>
      <c r="H53" s="221"/>
      <c r="I53" s="221"/>
      <c r="J53" s="256"/>
      <c r="K53" s="225" t="str">
        <f t="shared" si="2"/>
        <v>未入力</v>
      </c>
      <c r="L53" s="223">
        <f t="shared" si="3"/>
      </c>
      <c r="M53" s="223">
        <f>IF(E53="","",IF(E53&lt;=sa1!$E$11,6,IF(E53&lt;=sa1!$E$10,5,IF(E53&lt;=sa1!$E$9,4,IF(E53&lt;=sa1!$E$8,3,IF(E53&lt;=sa1!$E$7,2,IF(E53&lt;=sa1!$E$6,1)))))))</f>
      </c>
      <c r="N53" s="234">
        <f>IF($F53="","",VLOOKUP($F53,'小学校リスト'!$B$2:$F$187,4,FALSE))</f>
      </c>
      <c r="O53" s="234">
        <f>IF($F53="","",VLOOKUP($F53,'小学校リスト'!$B$2:$F$187,5,FALSE))</f>
      </c>
      <c r="P53" s="223">
        <v>1</v>
      </c>
      <c r="Q53" s="234">
        <f>IF($F53="","",VLOOKUP($F53,'小学校リスト'!$B$2:$F$187,3,FALSE))</f>
      </c>
      <c r="R53" s="234">
        <f>IF(COUNTIF(C53:H53,"")=6,"",VLOOKUP('実施報告・申込書'!$C$16,'実施報告・申込書'!$R$10:$S$209,1,FALSE))</f>
      </c>
      <c r="S53" s="234">
        <f>IF(COUNTIF(C53:H53,"")=6,"",VLOOKUP('実施報告・申込書'!$C$16,'実施報告・申込書'!$R$10:$S$209,2,FALSE))</f>
      </c>
      <c r="T53" s="64">
        <f t="shared" si="4"/>
      </c>
    </row>
    <row r="54" spans="1:20" ht="13.5">
      <c r="A54" s="217">
        <v>53</v>
      </c>
      <c r="B54" s="252">
        <f>IF(E54="","",IF(E54&lt;=sa1!$E$10,"C",IF(E54&lt;=sa1!$E$8,"B",IF(E54&lt;=sa1!$E$6,"A"))))</f>
      </c>
      <c r="C54" s="218"/>
      <c r="D54" s="222"/>
      <c r="E54" s="219"/>
      <c r="F54" s="219"/>
      <c r="G54" s="220"/>
      <c r="H54" s="221"/>
      <c r="I54" s="221"/>
      <c r="J54" s="256"/>
      <c r="K54" s="225" t="str">
        <f t="shared" si="2"/>
        <v>未入力</v>
      </c>
      <c r="L54" s="223">
        <f t="shared" si="3"/>
      </c>
      <c r="M54" s="223">
        <f>IF(E54="","",IF(E54&lt;=sa1!$E$11,6,IF(E54&lt;=sa1!$E$10,5,IF(E54&lt;=sa1!$E$9,4,IF(E54&lt;=sa1!$E$8,3,IF(E54&lt;=sa1!$E$7,2,IF(E54&lt;=sa1!$E$6,1)))))))</f>
      </c>
      <c r="N54" s="234">
        <f>IF($F54="","",VLOOKUP($F54,'小学校リスト'!$B$2:$F$187,4,FALSE))</f>
      </c>
      <c r="O54" s="234">
        <f>IF($F54="","",VLOOKUP($F54,'小学校リスト'!$B$2:$F$187,5,FALSE))</f>
      </c>
      <c r="P54" s="223">
        <v>1</v>
      </c>
      <c r="Q54" s="234">
        <f>IF($F54="","",VLOOKUP($F54,'小学校リスト'!$B$2:$F$187,3,FALSE))</f>
      </c>
      <c r="R54" s="234">
        <f>IF(COUNTIF(C54:H54,"")=6,"",VLOOKUP('実施報告・申込書'!$C$16,'実施報告・申込書'!$R$10:$S$209,1,FALSE))</f>
      </c>
      <c r="S54" s="234">
        <f>IF(COUNTIF(C54:H54,"")=6,"",VLOOKUP('実施報告・申込書'!$C$16,'実施報告・申込書'!$R$10:$S$209,2,FALSE))</f>
      </c>
      <c r="T54" s="64">
        <f t="shared" si="4"/>
      </c>
    </row>
    <row r="55" spans="1:20" ht="13.5">
      <c r="A55" s="217">
        <v>54</v>
      </c>
      <c r="B55" s="252">
        <f>IF(E55="","",IF(E55&lt;=sa1!$E$10,"C",IF(E55&lt;=sa1!$E$8,"B",IF(E55&lt;=sa1!$E$6,"A"))))</f>
      </c>
      <c r="C55" s="218"/>
      <c r="D55" s="222"/>
      <c r="E55" s="219"/>
      <c r="F55" s="219"/>
      <c r="G55" s="220"/>
      <c r="H55" s="221"/>
      <c r="I55" s="221"/>
      <c r="J55" s="256"/>
      <c r="K55" s="225" t="str">
        <f t="shared" si="2"/>
        <v>未入力</v>
      </c>
      <c r="L55" s="223">
        <f t="shared" si="3"/>
      </c>
      <c r="M55" s="223">
        <f>IF(E55="","",IF(E55&lt;=sa1!$E$11,6,IF(E55&lt;=sa1!$E$10,5,IF(E55&lt;=sa1!$E$9,4,IF(E55&lt;=sa1!$E$8,3,IF(E55&lt;=sa1!$E$7,2,IF(E55&lt;=sa1!$E$6,1)))))))</f>
      </c>
      <c r="N55" s="234">
        <f>IF($F55="","",VLOOKUP($F55,'小学校リスト'!$B$2:$F$187,4,FALSE))</f>
      </c>
      <c r="O55" s="234">
        <f>IF($F55="","",VLOOKUP($F55,'小学校リスト'!$B$2:$F$187,5,FALSE))</f>
      </c>
      <c r="P55" s="223">
        <v>1</v>
      </c>
      <c r="Q55" s="234">
        <f>IF($F55="","",VLOOKUP($F55,'小学校リスト'!$B$2:$F$187,3,FALSE))</f>
      </c>
      <c r="R55" s="234">
        <f>IF(COUNTIF(C55:H55,"")=6,"",VLOOKUP('実施報告・申込書'!$C$16,'実施報告・申込書'!$R$10:$S$209,1,FALSE))</f>
      </c>
      <c r="S55" s="234">
        <f>IF(COUNTIF(C55:H55,"")=6,"",VLOOKUP('実施報告・申込書'!$C$16,'実施報告・申込書'!$R$10:$S$209,2,FALSE))</f>
      </c>
      <c r="T55" s="64">
        <f t="shared" si="4"/>
      </c>
    </row>
    <row r="56" spans="1:20" ht="13.5">
      <c r="A56" s="217">
        <v>55</v>
      </c>
      <c r="B56" s="252">
        <f>IF(E56="","",IF(E56&lt;=sa1!$E$10,"C",IF(E56&lt;=sa1!$E$8,"B",IF(E56&lt;=sa1!$E$6,"A"))))</f>
      </c>
      <c r="C56" s="218"/>
      <c r="D56" s="222"/>
      <c r="E56" s="219"/>
      <c r="F56" s="219"/>
      <c r="G56" s="220"/>
      <c r="H56" s="221"/>
      <c r="I56" s="221"/>
      <c r="J56" s="256"/>
      <c r="K56" s="225" t="str">
        <f t="shared" si="2"/>
        <v>未入力</v>
      </c>
      <c r="L56" s="223">
        <f t="shared" si="3"/>
      </c>
      <c r="M56" s="223">
        <f>IF(E56="","",IF(E56&lt;=sa1!$E$11,6,IF(E56&lt;=sa1!$E$10,5,IF(E56&lt;=sa1!$E$9,4,IF(E56&lt;=sa1!$E$8,3,IF(E56&lt;=sa1!$E$7,2,IF(E56&lt;=sa1!$E$6,1)))))))</f>
      </c>
      <c r="N56" s="234">
        <f>IF($F56="","",VLOOKUP($F56,'小学校リスト'!$B$2:$F$187,4,FALSE))</f>
      </c>
      <c r="O56" s="234">
        <f>IF($F56="","",VLOOKUP($F56,'小学校リスト'!$B$2:$F$187,5,FALSE))</f>
      </c>
      <c r="P56" s="223">
        <v>1</v>
      </c>
      <c r="Q56" s="234">
        <f>IF($F56="","",VLOOKUP($F56,'小学校リスト'!$B$2:$F$187,3,FALSE))</f>
      </c>
      <c r="R56" s="234">
        <f>IF(COUNTIF(C56:H56,"")=6,"",VLOOKUP('実施報告・申込書'!$C$16,'実施報告・申込書'!$R$10:$S$209,1,FALSE))</f>
      </c>
      <c r="S56" s="234">
        <f>IF(COUNTIF(C56:H56,"")=6,"",VLOOKUP('実施報告・申込書'!$C$16,'実施報告・申込書'!$R$10:$S$209,2,FALSE))</f>
      </c>
      <c r="T56" s="64">
        <f t="shared" si="4"/>
      </c>
    </row>
    <row r="57" spans="1:20" ht="13.5">
      <c r="A57" s="217">
        <v>56</v>
      </c>
      <c r="B57" s="252">
        <f>IF(E57="","",IF(E57&lt;=sa1!$E$10,"C",IF(E57&lt;=sa1!$E$8,"B",IF(E57&lt;=sa1!$E$6,"A"))))</f>
      </c>
      <c r="C57" s="218"/>
      <c r="D57" s="222"/>
      <c r="E57" s="219"/>
      <c r="F57" s="219"/>
      <c r="G57" s="220"/>
      <c r="H57" s="221"/>
      <c r="I57" s="221"/>
      <c r="J57" s="256"/>
      <c r="K57" s="225" t="str">
        <f t="shared" si="2"/>
        <v>未入力</v>
      </c>
      <c r="L57" s="223">
        <f t="shared" si="3"/>
      </c>
      <c r="M57" s="223">
        <f>IF(E57="","",IF(E57&lt;=sa1!$E$11,6,IF(E57&lt;=sa1!$E$10,5,IF(E57&lt;=sa1!$E$9,4,IF(E57&lt;=sa1!$E$8,3,IF(E57&lt;=sa1!$E$7,2,IF(E57&lt;=sa1!$E$6,1)))))))</f>
      </c>
      <c r="N57" s="234">
        <f>IF($F57="","",VLOOKUP($F57,'小学校リスト'!$B$2:$F$187,4,FALSE))</f>
      </c>
      <c r="O57" s="234">
        <f>IF($F57="","",VLOOKUP($F57,'小学校リスト'!$B$2:$F$187,5,FALSE))</f>
      </c>
      <c r="P57" s="223">
        <v>1</v>
      </c>
      <c r="Q57" s="234">
        <f>IF($F57="","",VLOOKUP($F57,'小学校リスト'!$B$2:$F$187,3,FALSE))</f>
      </c>
      <c r="R57" s="234">
        <f>IF(COUNTIF(C57:H57,"")=6,"",VLOOKUP('実施報告・申込書'!$C$16,'実施報告・申込書'!$R$10:$S$209,1,FALSE))</f>
      </c>
      <c r="S57" s="234">
        <f>IF(COUNTIF(C57:H57,"")=6,"",VLOOKUP('実施報告・申込書'!$C$16,'実施報告・申込書'!$R$10:$S$209,2,FALSE))</f>
      </c>
      <c r="T57" s="64">
        <f t="shared" si="4"/>
      </c>
    </row>
    <row r="58" spans="1:20" ht="13.5">
      <c r="A58" s="217">
        <v>57</v>
      </c>
      <c r="B58" s="252">
        <f>IF(E58="","",IF(E58&lt;=sa1!$E$10,"C",IF(E58&lt;=sa1!$E$8,"B",IF(E58&lt;=sa1!$E$6,"A"))))</f>
      </c>
      <c r="C58" s="218"/>
      <c r="D58" s="222"/>
      <c r="E58" s="219"/>
      <c r="F58" s="219"/>
      <c r="G58" s="220"/>
      <c r="H58" s="221"/>
      <c r="I58" s="221"/>
      <c r="J58" s="256"/>
      <c r="K58" s="225" t="str">
        <f t="shared" si="2"/>
        <v>未入力</v>
      </c>
      <c r="L58" s="223">
        <f t="shared" si="3"/>
      </c>
      <c r="M58" s="223">
        <f>IF(E58="","",IF(E58&lt;=sa1!$E$11,6,IF(E58&lt;=sa1!$E$10,5,IF(E58&lt;=sa1!$E$9,4,IF(E58&lt;=sa1!$E$8,3,IF(E58&lt;=sa1!$E$7,2,IF(E58&lt;=sa1!$E$6,1)))))))</f>
      </c>
      <c r="N58" s="234">
        <f>IF($F58="","",VLOOKUP($F58,'小学校リスト'!$B$2:$F$187,4,FALSE))</f>
      </c>
      <c r="O58" s="234">
        <f>IF($F58="","",VLOOKUP($F58,'小学校リスト'!$B$2:$F$187,5,FALSE))</f>
      </c>
      <c r="P58" s="223">
        <v>1</v>
      </c>
      <c r="Q58" s="234">
        <f>IF($F58="","",VLOOKUP($F58,'小学校リスト'!$B$2:$F$187,3,FALSE))</f>
      </c>
      <c r="R58" s="234">
        <f>IF(COUNTIF(C58:H58,"")=6,"",VLOOKUP('実施報告・申込書'!$C$16,'実施報告・申込書'!$R$10:$S$209,1,FALSE))</f>
      </c>
      <c r="S58" s="234">
        <f>IF(COUNTIF(C58:H58,"")=6,"",VLOOKUP('実施報告・申込書'!$C$16,'実施報告・申込書'!$R$10:$S$209,2,FALSE))</f>
      </c>
      <c r="T58" s="64">
        <f t="shared" si="4"/>
      </c>
    </row>
    <row r="59" spans="1:20" ht="13.5">
      <c r="A59" s="217">
        <v>58</v>
      </c>
      <c r="B59" s="252">
        <f>IF(E59="","",IF(E59&lt;=sa1!$E$10,"C",IF(E59&lt;=sa1!$E$8,"B",IF(E59&lt;=sa1!$E$6,"A"))))</f>
      </c>
      <c r="C59" s="218"/>
      <c r="D59" s="222"/>
      <c r="E59" s="219"/>
      <c r="F59" s="219"/>
      <c r="G59" s="220"/>
      <c r="H59" s="221"/>
      <c r="I59" s="221"/>
      <c r="J59" s="256"/>
      <c r="K59" s="225" t="str">
        <f t="shared" si="2"/>
        <v>未入力</v>
      </c>
      <c r="L59" s="223">
        <f t="shared" si="3"/>
      </c>
      <c r="M59" s="223">
        <f>IF(E59="","",IF(E59&lt;=sa1!$E$11,6,IF(E59&lt;=sa1!$E$10,5,IF(E59&lt;=sa1!$E$9,4,IF(E59&lt;=sa1!$E$8,3,IF(E59&lt;=sa1!$E$7,2,IF(E59&lt;=sa1!$E$6,1)))))))</f>
      </c>
      <c r="N59" s="234">
        <f>IF($F59="","",VLOOKUP($F59,'小学校リスト'!$B$2:$F$187,4,FALSE))</f>
      </c>
      <c r="O59" s="234">
        <f>IF($F59="","",VLOOKUP($F59,'小学校リスト'!$B$2:$F$187,5,FALSE))</f>
      </c>
      <c r="P59" s="223">
        <v>1</v>
      </c>
      <c r="Q59" s="234">
        <f>IF($F59="","",VLOOKUP($F59,'小学校リスト'!$B$2:$F$187,3,FALSE))</f>
      </c>
      <c r="R59" s="234">
        <f>IF(COUNTIF(C59:H59,"")=6,"",VLOOKUP('実施報告・申込書'!$C$16,'実施報告・申込書'!$R$10:$S$209,1,FALSE))</f>
      </c>
      <c r="S59" s="234">
        <f>IF(COUNTIF(C59:H59,"")=6,"",VLOOKUP('実施報告・申込書'!$C$16,'実施報告・申込書'!$R$10:$S$209,2,FALSE))</f>
      </c>
      <c r="T59" s="64">
        <f t="shared" si="4"/>
      </c>
    </row>
    <row r="60" spans="1:20" ht="13.5">
      <c r="A60" s="217">
        <v>59</v>
      </c>
      <c r="B60" s="252">
        <f>IF(E60="","",IF(E60&lt;=sa1!$E$10,"C",IF(E60&lt;=sa1!$E$8,"B",IF(E60&lt;=sa1!$E$6,"A"))))</f>
      </c>
      <c r="C60" s="218"/>
      <c r="D60" s="222"/>
      <c r="E60" s="219"/>
      <c r="F60" s="219"/>
      <c r="G60" s="220"/>
      <c r="H60" s="221"/>
      <c r="I60" s="221"/>
      <c r="J60" s="256"/>
      <c r="K60" s="225" t="str">
        <f t="shared" si="2"/>
        <v>未入力</v>
      </c>
      <c r="L60" s="223">
        <f t="shared" si="3"/>
      </c>
      <c r="M60" s="223">
        <f>IF(E60="","",IF(E60&lt;=sa1!$E$11,6,IF(E60&lt;=sa1!$E$10,5,IF(E60&lt;=sa1!$E$9,4,IF(E60&lt;=sa1!$E$8,3,IF(E60&lt;=sa1!$E$7,2,IF(E60&lt;=sa1!$E$6,1)))))))</f>
      </c>
      <c r="N60" s="234">
        <f>IF($F60="","",VLOOKUP($F60,'小学校リスト'!$B$2:$F$187,4,FALSE))</f>
      </c>
      <c r="O60" s="234">
        <f>IF($F60="","",VLOOKUP($F60,'小学校リスト'!$B$2:$F$187,5,FALSE))</f>
      </c>
      <c r="P60" s="223">
        <v>1</v>
      </c>
      <c r="Q60" s="234">
        <f>IF($F60="","",VLOOKUP($F60,'小学校リスト'!$B$2:$F$187,3,FALSE))</f>
      </c>
      <c r="R60" s="234">
        <f>IF(COUNTIF(C60:H60,"")=6,"",VLOOKUP('実施報告・申込書'!$C$16,'実施報告・申込書'!$R$10:$S$209,1,FALSE))</f>
      </c>
      <c r="S60" s="234">
        <f>IF(COUNTIF(C60:H60,"")=6,"",VLOOKUP('実施報告・申込書'!$C$16,'実施報告・申込書'!$R$10:$S$209,2,FALSE))</f>
      </c>
      <c r="T60" s="64">
        <f t="shared" si="4"/>
      </c>
    </row>
    <row r="61" spans="1:20" ht="13.5">
      <c r="A61" s="217">
        <v>60</v>
      </c>
      <c r="B61" s="252">
        <f>IF(E61="","",IF(E61&lt;=sa1!$E$10,"C",IF(E61&lt;=sa1!$E$8,"B",IF(E61&lt;=sa1!$E$6,"A"))))</f>
      </c>
      <c r="C61" s="218"/>
      <c r="D61" s="222"/>
      <c r="E61" s="219"/>
      <c r="F61" s="219"/>
      <c r="G61" s="220"/>
      <c r="H61" s="221"/>
      <c r="I61" s="221"/>
      <c r="J61" s="256"/>
      <c r="K61" s="225" t="str">
        <f t="shared" si="2"/>
        <v>未入力</v>
      </c>
      <c r="L61" s="223">
        <f t="shared" si="3"/>
      </c>
      <c r="M61" s="223">
        <f>IF(E61="","",IF(E61&lt;=sa1!$E$11,6,IF(E61&lt;=sa1!$E$10,5,IF(E61&lt;=sa1!$E$9,4,IF(E61&lt;=sa1!$E$8,3,IF(E61&lt;=sa1!$E$7,2,IF(E61&lt;=sa1!$E$6,1)))))))</f>
      </c>
      <c r="N61" s="234">
        <f>IF($F61="","",VLOOKUP($F61,'小学校リスト'!$B$2:$F$187,4,FALSE))</f>
      </c>
      <c r="O61" s="234">
        <f>IF($F61="","",VLOOKUP($F61,'小学校リスト'!$B$2:$F$187,5,FALSE))</f>
      </c>
      <c r="P61" s="223">
        <v>1</v>
      </c>
      <c r="Q61" s="234">
        <f>IF($F61="","",VLOOKUP($F61,'小学校リスト'!$B$2:$F$187,3,FALSE))</f>
      </c>
      <c r="R61" s="234">
        <f>IF(COUNTIF(C61:H61,"")=6,"",VLOOKUP('実施報告・申込書'!$C$16,'実施報告・申込書'!$R$10:$S$209,1,FALSE))</f>
      </c>
      <c r="S61" s="234">
        <f>IF(COUNTIF(C61:H61,"")=6,"",VLOOKUP('実施報告・申込書'!$C$16,'実施報告・申込書'!$R$10:$S$209,2,FALSE))</f>
      </c>
      <c r="T61" s="64">
        <f t="shared" si="4"/>
      </c>
    </row>
    <row r="62" spans="1:20" ht="13.5">
      <c r="A62" s="217">
        <v>61</v>
      </c>
      <c r="B62" s="252">
        <f>IF(E62="","",IF(E62&lt;=sa1!$E$10,"C",IF(E62&lt;=sa1!$E$8,"B",IF(E62&lt;=sa1!$E$6,"A"))))</f>
      </c>
      <c r="C62" s="218"/>
      <c r="D62" s="222"/>
      <c r="E62" s="219"/>
      <c r="F62" s="219"/>
      <c r="G62" s="220"/>
      <c r="H62" s="221"/>
      <c r="I62" s="221"/>
      <c r="J62" s="256"/>
      <c r="K62" s="225" t="str">
        <f t="shared" si="2"/>
        <v>未入力</v>
      </c>
      <c r="L62" s="223">
        <f t="shared" si="3"/>
      </c>
      <c r="M62" s="223">
        <f>IF(E62="","",IF(E62&lt;=sa1!$E$11,6,IF(E62&lt;=sa1!$E$10,5,IF(E62&lt;=sa1!$E$9,4,IF(E62&lt;=sa1!$E$8,3,IF(E62&lt;=sa1!$E$7,2,IF(E62&lt;=sa1!$E$6,1)))))))</f>
      </c>
      <c r="N62" s="234">
        <f>IF($F62="","",VLOOKUP($F62,'小学校リスト'!$B$2:$F$187,4,FALSE))</f>
      </c>
      <c r="O62" s="234">
        <f>IF($F62="","",VLOOKUP($F62,'小学校リスト'!$B$2:$F$187,5,FALSE))</f>
      </c>
      <c r="P62" s="223">
        <v>1</v>
      </c>
      <c r="Q62" s="234">
        <f>IF($F62="","",VLOOKUP($F62,'小学校リスト'!$B$2:$F$187,3,FALSE))</f>
      </c>
      <c r="R62" s="234">
        <f>IF(COUNTIF(C62:H62,"")=6,"",VLOOKUP('実施報告・申込書'!$C$16,'実施報告・申込書'!$R$10:$S$209,1,FALSE))</f>
      </c>
      <c r="S62" s="234">
        <f>IF(COUNTIF(C62:H62,"")=6,"",VLOOKUP('実施報告・申込書'!$C$16,'実施報告・申込書'!$R$10:$S$209,2,FALSE))</f>
      </c>
      <c r="T62" s="64">
        <f t="shared" si="4"/>
      </c>
    </row>
    <row r="63" spans="1:20" ht="13.5">
      <c r="A63" s="217">
        <v>62</v>
      </c>
      <c r="B63" s="252">
        <f>IF(E63="","",IF(E63&lt;=sa1!$E$10,"C",IF(E63&lt;=sa1!$E$8,"B",IF(E63&lt;=sa1!$E$6,"A"))))</f>
      </c>
      <c r="C63" s="218"/>
      <c r="D63" s="222"/>
      <c r="E63" s="219"/>
      <c r="F63" s="219"/>
      <c r="G63" s="220"/>
      <c r="H63" s="221"/>
      <c r="I63" s="221"/>
      <c r="J63" s="256"/>
      <c r="K63" s="225" t="str">
        <f t="shared" si="2"/>
        <v>未入力</v>
      </c>
      <c r="L63" s="223">
        <f t="shared" si="3"/>
      </c>
      <c r="M63" s="223">
        <f>IF(E63="","",IF(E63&lt;=sa1!$E$11,6,IF(E63&lt;=sa1!$E$10,5,IF(E63&lt;=sa1!$E$9,4,IF(E63&lt;=sa1!$E$8,3,IF(E63&lt;=sa1!$E$7,2,IF(E63&lt;=sa1!$E$6,1)))))))</f>
      </c>
      <c r="N63" s="234">
        <f>IF($F63="","",VLOOKUP($F63,'小学校リスト'!$B$2:$F$187,4,FALSE))</f>
      </c>
      <c r="O63" s="234">
        <f>IF($F63="","",VLOOKUP($F63,'小学校リスト'!$B$2:$F$187,5,FALSE))</f>
      </c>
      <c r="P63" s="223">
        <v>1</v>
      </c>
      <c r="Q63" s="234">
        <f>IF($F63="","",VLOOKUP($F63,'小学校リスト'!$B$2:$F$187,3,FALSE))</f>
      </c>
      <c r="R63" s="234">
        <f>IF(COUNTIF(C63:H63,"")=6,"",VLOOKUP('実施報告・申込書'!$C$16,'実施報告・申込書'!$R$10:$S$209,1,FALSE))</f>
      </c>
      <c r="S63" s="234">
        <f>IF(COUNTIF(C63:H63,"")=6,"",VLOOKUP('実施報告・申込書'!$C$16,'実施報告・申込書'!$R$10:$S$209,2,FALSE))</f>
      </c>
      <c r="T63" s="64">
        <f t="shared" si="4"/>
      </c>
    </row>
    <row r="64" spans="1:20" ht="13.5">
      <c r="A64" s="217">
        <v>63</v>
      </c>
      <c r="B64" s="252">
        <f>IF(E64="","",IF(E64&lt;=sa1!$E$10,"C",IF(E64&lt;=sa1!$E$8,"B",IF(E64&lt;=sa1!$E$6,"A"))))</f>
      </c>
      <c r="C64" s="218"/>
      <c r="D64" s="222"/>
      <c r="E64" s="219"/>
      <c r="F64" s="219"/>
      <c r="G64" s="220"/>
      <c r="H64" s="221"/>
      <c r="I64" s="221"/>
      <c r="J64" s="256"/>
      <c r="K64" s="225" t="str">
        <f t="shared" si="2"/>
        <v>未入力</v>
      </c>
      <c r="L64" s="223">
        <f t="shared" si="3"/>
      </c>
      <c r="M64" s="223">
        <f>IF(E64="","",IF(E64&lt;=sa1!$E$11,6,IF(E64&lt;=sa1!$E$10,5,IF(E64&lt;=sa1!$E$9,4,IF(E64&lt;=sa1!$E$8,3,IF(E64&lt;=sa1!$E$7,2,IF(E64&lt;=sa1!$E$6,1)))))))</f>
      </c>
      <c r="N64" s="234">
        <f>IF($F64="","",VLOOKUP($F64,'小学校リスト'!$B$2:$F$187,4,FALSE))</f>
      </c>
      <c r="O64" s="234">
        <f>IF($F64="","",VLOOKUP($F64,'小学校リスト'!$B$2:$F$187,5,FALSE))</f>
      </c>
      <c r="P64" s="223">
        <v>1</v>
      </c>
      <c r="Q64" s="234">
        <f>IF($F64="","",VLOOKUP($F64,'小学校リスト'!$B$2:$F$187,3,FALSE))</f>
      </c>
      <c r="R64" s="234">
        <f>IF(COUNTIF(C64:H64,"")=6,"",VLOOKUP('実施報告・申込書'!$C$16,'実施報告・申込書'!$R$10:$S$209,1,FALSE))</f>
      </c>
      <c r="S64" s="234">
        <f>IF(COUNTIF(C64:H64,"")=6,"",VLOOKUP('実施報告・申込書'!$C$16,'実施報告・申込書'!$R$10:$S$209,2,FALSE))</f>
      </c>
      <c r="T64" s="64">
        <f t="shared" si="4"/>
      </c>
    </row>
    <row r="65" spans="1:20" ht="13.5">
      <c r="A65" s="217">
        <v>64</v>
      </c>
      <c r="B65" s="252">
        <f>IF(E65="","",IF(E65&lt;=sa1!$E$10,"C",IF(E65&lt;=sa1!$E$8,"B",IF(E65&lt;=sa1!$E$6,"A"))))</f>
      </c>
      <c r="C65" s="218"/>
      <c r="D65" s="222"/>
      <c r="E65" s="219"/>
      <c r="F65" s="219"/>
      <c r="G65" s="220"/>
      <c r="H65" s="221"/>
      <c r="I65" s="221"/>
      <c r="J65" s="256"/>
      <c r="K65" s="225" t="str">
        <f t="shared" si="2"/>
        <v>未入力</v>
      </c>
      <c r="L65" s="223">
        <f t="shared" si="3"/>
      </c>
      <c r="M65" s="223">
        <f>IF(E65="","",IF(E65&lt;=sa1!$E$11,6,IF(E65&lt;=sa1!$E$10,5,IF(E65&lt;=sa1!$E$9,4,IF(E65&lt;=sa1!$E$8,3,IF(E65&lt;=sa1!$E$7,2,IF(E65&lt;=sa1!$E$6,1)))))))</f>
      </c>
      <c r="N65" s="234">
        <f>IF($F65="","",VLOOKUP($F65,'小学校リスト'!$B$2:$F$187,4,FALSE))</f>
      </c>
      <c r="O65" s="234">
        <f>IF($F65="","",VLOOKUP($F65,'小学校リスト'!$B$2:$F$187,5,FALSE))</f>
      </c>
      <c r="P65" s="223">
        <v>1</v>
      </c>
      <c r="Q65" s="234">
        <f>IF($F65="","",VLOOKUP($F65,'小学校リスト'!$B$2:$F$187,3,FALSE))</f>
      </c>
      <c r="R65" s="234">
        <f>IF(COUNTIF(C65:H65,"")=6,"",VLOOKUP('実施報告・申込書'!$C$16,'実施報告・申込書'!$R$10:$S$209,1,FALSE))</f>
      </c>
      <c r="S65" s="234">
        <f>IF(COUNTIF(C65:H65,"")=6,"",VLOOKUP('実施報告・申込書'!$C$16,'実施報告・申込書'!$R$10:$S$209,2,FALSE))</f>
      </c>
      <c r="T65" s="64">
        <f t="shared" si="4"/>
      </c>
    </row>
    <row r="66" spans="1:20" ht="13.5">
      <c r="A66" s="217">
        <v>65</v>
      </c>
      <c r="B66" s="252">
        <f>IF(E66="","",IF(E66&lt;=sa1!$E$10,"C",IF(E66&lt;=sa1!$E$8,"B",IF(E66&lt;=sa1!$E$6,"A"))))</f>
      </c>
      <c r="C66" s="218"/>
      <c r="D66" s="222"/>
      <c r="E66" s="219"/>
      <c r="F66" s="219"/>
      <c r="G66" s="220"/>
      <c r="H66" s="221"/>
      <c r="I66" s="221"/>
      <c r="J66" s="256"/>
      <c r="K66" s="225" t="str">
        <f t="shared" si="2"/>
        <v>未入力</v>
      </c>
      <c r="L66" s="223">
        <f t="shared" si="3"/>
      </c>
      <c r="M66" s="223">
        <f>IF(E66="","",IF(E66&lt;=sa1!$E$11,6,IF(E66&lt;=sa1!$E$10,5,IF(E66&lt;=sa1!$E$9,4,IF(E66&lt;=sa1!$E$8,3,IF(E66&lt;=sa1!$E$7,2,IF(E66&lt;=sa1!$E$6,1)))))))</f>
      </c>
      <c r="N66" s="234">
        <f>IF($F66="","",VLOOKUP($F66,'小学校リスト'!$B$2:$F$187,4,FALSE))</f>
      </c>
      <c r="O66" s="234">
        <f>IF($F66="","",VLOOKUP($F66,'小学校リスト'!$B$2:$F$187,5,FALSE))</f>
      </c>
      <c r="P66" s="223">
        <v>1</v>
      </c>
      <c r="Q66" s="234">
        <f>IF($F66="","",VLOOKUP($F66,'小学校リスト'!$B$2:$F$187,3,FALSE))</f>
      </c>
      <c r="R66" s="234">
        <f>IF(COUNTIF(C66:H66,"")=6,"",VLOOKUP('実施報告・申込書'!$C$16,'実施報告・申込書'!$R$10:$S$209,1,FALSE))</f>
      </c>
      <c r="S66" s="234">
        <f>IF(COUNTIF(C66:H66,"")=6,"",VLOOKUP('実施報告・申込書'!$C$16,'実施報告・申込書'!$R$10:$S$209,2,FALSE))</f>
      </c>
      <c r="T66" s="64">
        <f aca="true" t="shared" si="5" ref="T66:T101">IF(L66="","",IF(LEFT(L66,1)&gt;="6","ERROR",IF(B66="C",G66,IF(RIGHT(L66,2)="00","ERROR",G66))))</f>
      </c>
    </row>
    <row r="67" spans="1:20" ht="13.5">
      <c r="A67" s="217">
        <v>66</v>
      </c>
      <c r="B67" s="252">
        <f>IF(E67="","",IF(E67&lt;=sa1!$E$10,"C",IF(E67&lt;=sa1!$E$8,"B",IF(E67&lt;=sa1!$E$6,"A"))))</f>
      </c>
      <c r="C67" s="218"/>
      <c r="D67" s="222"/>
      <c r="E67" s="219"/>
      <c r="F67" s="219"/>
      <c r="G67" s="220"/>
      <c r="H67" s="221"/>
      <c r="I67" s="221"/>
      <c r="J67" s="256"/>
      <c r="K67" s="225" t="str">
        <f t="shared" si="2"/>
        <v>未入力</v>
      </c>
      <c r="L67" s="223">
        <f aca="true" t="shared" si="6" ref="L67:L101">IF(G67="","",VLOOKUP(G67,$V$2:$W$10,2,FALSE))</f>
      </c>
      <c r="M67" s="223">
        <f>IF(E67="","",IF(E67&lt;=sa1!$E$11,6,IF(E67&lt;=sa1!$E$10,5,IF(E67&lt;=sa1!$E$9,4,IF(E67&lt;=sa1!$E$8,3,IF(E67&lt;=sa1!$E$7,2,IF(E67&lt;=sa1!$E$6,1)))))))</f>
      </c>
      <c r="N67" s="234">
        <f>IF($F67="","",VLOOKUP($F67,'小学校リスト'!$B$2:$F$187,4,FALSE))</f>
      </c>
      <c r="O67" s="234">
        <f>IF($F67="","",VLOOKUP($F67,'小学校リスト'!$B$2:$F$187,5,FALSE))</f>
      </c>
      <c r="P67" s="223">
        <v>1</v>
      </c>
      <c r="Q67" s="234">
        <f>IF($F67="","",VLOOKUP($F67,'小学校リスト'!$B$2:$F$187,3,FALSE))</f>
      </c>
      <c r="R67" s="234">
        <f>IF(COUNTIF(C67:H67,"")=6,"",VLOOKUP('実施報告・申込書'!$C$16,'実施報告・申込書'!$R$10:$S$209,1,FALSE))</f>
      </c>
      <c r="S67" s="234">
        <f>IF(COUNTIF(C67:H67,"")=6,"",VLOOKUP('実施報告・申込書'!$C$16,'実施報告・申込書'!$R$10:$S$209,2,FALSE))</f>
      </c>
      <c r="T67" s="64">
        <f t="shared" si="5"/>
      </c>
    </row>
    <row r="68" spans="1:20" ht="13.5">
      <c r="A68" s="217">
        <v>67</v>
      </c>
      <c r="B68" s="252">
        <f>IF(E68="","",IF(E68&lt;=sa1!$E$10,"C",IF(E68&lt;=sa1!$E$8,"B",IF(E68&lt;=sa1!$E$6,"A"))))</f>
      </c>
      <c r="C68" s="218"/>
      <c r="D68" s="222"/>
      <c r="E68" s="219"/>
      <c r="F68" s="219"/>
      <c r="G68" s="220"/>
      <c r="H68" s="221"/>
      <c r="I68" s="221"/>
      <c r="J68" s="256"/>
      <c r="K68" s="225" t="str">
        <f aca="true" t="shared" si="7" ref="K68:K101">IF(COUNTIF(C68:I68,"")=7,"未入力",IF(AND(COUNTIF(C68:I68,"")=0,T68&lt;&gt;"ERROR"),"完了","未完了"))</f>
        <v>未入力</v>
      </c>
      <c r="L68" s="223">
        <f t="shared" si="6"/>
      </c>
      <c r="M68" s="223">
        <f>IF(E68="","",IF(E68&lt;=sa1!$E$11,6,IF(E68&lt;=sa1!$E$10,5,IF(E68&lt;=sa1!$E$9,4,IF(E68&lt;=sa1!$E$8,3,IF(E68&lt;=sa1!$E$7,2,IF(E68&lt;=sa1!$E$6,1)))))))</f>
      </c>
      <c r="N68" s="234">
        <f>IF($F68="","",VLOOKUP($F68,'小学校リスト'!$B$2:$F$187,4,FALSE))</f>
      </c>
      <c r="O68" s="234">
        <f>IF($F68="","",VLOOKUP($F68,'小学校リスト'!$B$2:$F$187,5,FALSE))</f>
      </c>
      <c r="P68" s="223">
        <v>1</v>
      </c>
      <c r="Q68" s="234">
        <f>IF($F68="","",VLOOKUP($F68,'小学校リスト'!$B$2:$F$187,3,FALSE))</f>
      </c>
      <c r="R68" s="234">
        <f>IF(COUNTIF(C68:H68,"")=6,"",VLOOKUP('実施報告・申込書'!$C$16,'実施報告・申込書'!$R$10:$S$209,1,FALSE))</f>
      </c>
      <c r="S68" s="234">
        <f>IF(COUNTIF(C68:H68,"")=6,"",VLOOKUP('実施報告・申込書'!$C$16,'実施報告・申込書'!$R$10:$S$209,2,FALSE))</f>
      </c>
      <c r="T68" s="64">
        <f t="shared" si="5"/>
      </c>
    </row>
    <row r="69" spans="1:20" ht="13.5">
      <c r="A69" s="217">
        <v>68</v>
      </c>
      <c r="B69" s="252">
        <f>IF(E69="","",IF(E69&lt;=sa1!$E$10,"C",IF(E69&lt;=sa1!$E$8,"B",IF(E69&lt;=sa1!$E$6,"A"))))</f>
      </c>
      <c r="C69" s="218"/>
      <c r="D69" s="222"/>
      <c r="E69" s="219"/>
      <c r="F69" s="219"/>
      <c r="G69" s="220"/>
      <c r="H69" s="221"/>
      <c r="I69" s="221"/>
      <c r="J69" s="256"/>
      <c r="K69" s="225" t="str">
        <f t="shared" si="7"/>
        <v>未入力</v>
      </c>
      <c r="L69" s="223">
        <f t="shared" si="6"/>
      </c>
      <c r="M69" s="223">
        <f>IF(E69="","",IF(E69&lt;=sa1!$E$11,6,IF(E69&lt;=sa1!$E$10,5,IF(E69&lt;=sa1!$E$9,4,IF(E69&lt;=sa1!$E$8,3,IF(E69&lt;=sa1!$E$7,2,IF(E69&lt;=sa1!$E$6,1)))))))</f>
      </c>
      <c r="N69" s="234">
        <f>IF($F69="","",VLOOKUP($F69,'小学校リスト'!$B$2:$F$187,4,FALSE))</f>
      </c>
      <c r="O69" s="234">
        <f>IF($F69="","",VLOOKUP($F69,'小学校リスト'!$B$2:$F$187,5,FALSE))</f>
      </c>
      <c r="P69" s="223">
        <v>1</v>
      </c>
      <c r="Q69" s="234">
        <f>IF($F69="","",VLOOKUP($F69,'小学校リスト'!$B$2:$F$187,3,FALSE))</f>
      </c>
      <c r="R69" s="234">
        <f>IF(COUNTIF(C69:H69,"")=6,"",VLOOKUP('実施報告・申込書'!$C$16,'実施報告・申込書'!$R$10:$S$209,1,FALSE))</f>
      </c>
      <c r="S69" s="234">
        <f>IF(COUNTIF(C69:H69,"")=6,"",VLOOKUP('実施報告・申込書'!$C$16,'実施報告・申込書'!$R$10:$S$209,2,FALSE))</f>
      </c>
      <c r="T69" s="64">
        <f t="shared" si="5"/>
      </c>
    </row>
    <row r="70" spans="1:20" ht="13.5">
      <c r="A70" s="217">
        <v>69</v>
      </c>
      <c r="B70" s="252">
        <f>IF(E70="","",IF(E70&lt;=sa1!$E$10,"C",IF(E70&lt;=sa1!$E$8,"B",IF(E70&lt;=sa1!$E$6,"A"))))</f>
      </c>
      <c r="C70" s="218"/>
      <c r="D70" s="222"/>
      <c r="E70" s="219"/>
      <c r="F70" s="219"/>
      <c r="G70" s="220"/>
      <c r="H70" s="221"/>
      <c r="I70" s="221"/>
      <c r="J70" s="256"/>
      <c r="K70" s="225" t="str">
        <f t="shared" si="7"/>
        <v>未入力</v>
      </c>
      <c r="L70" s="223">
        <f t="shared" si="6"/>
      </c>
      <c r="M70" s="223">
        <f>IF(E70="","",IF(E70&lt;=sa1!$E$11,6,IF(E70&lt;=sa1!$E$10,5,IF(E70&lt;=sa1!$E$9,4,IF(E70&lt;=sa1!$E$8,3,IF(E70&lt;=sa1!$E$7,2,IF(E70&lt;=sa1!$E$6,1)))))))</f>
      </c>
      <c r="N70" s="234">
        <f>IF($F70="","",VLOOKUP($F70,'小学校リスト'!$B$2:$F$187,4,FALSE))</f>
      </c>
      <c r="O70" s="234">
        <f>IF($F70="","",VLOOKUP($F70,'小学校リスト'!$B$2:$F$187,5,FALSE))</f>
      </c>
      <c r="P70" s="223">
        <v>1</v>
      </c>
      <c r="Q70" s="234">
        <f>IF($F70="","",VLOOKUP($F70,'小学校リスト'!$B$2:$F$187,3,FALSE))</f>
      </c>
      <c r="R70" s="234">
        <f>IF(COUNTIF(C70:H70,"")=6,"",VLOOKUP('実施報告・申込書'!$C$16,'実施報告・申込書'!$R$10:$S$209,1,FALSE))</f>
      </c>
      <c r="S70" s="234">
        <f>IF(COUNTIF(C70:H70,"")=6,"",VLOOKUP('実施報告・申込書'!$C$16,'実施報告・申込書'!$R$10:$S$209,2,FALSE))</f>
      </c>
      <c r="T70" s="64">
        <f t="shared" si="5"/>
      </c>
    </row>
    <row r="71" spans="1:20" ht="13.5">
      <c r="A71" s="217">
        <v>70</v>
      </c>
      <c r="B71" s="252">
        <f>IF(E71="","",IF(E71&lt;=sa1!$E$10,"C",IF(E71&lt;=sa1!$E$8,"B",IF(E71&lt;=sa1!$E$6,"A"))))</f>
      </c>
      <c r="C71" s="218"/>
      <c r="D71" s="222"/>
      <c r="E71" s="219"/>
      <c r="F71" s="219"/>
      <c r="G71" s="220"/>
      <c r="H71" s="221"/>
      <c r="I71" s="221"/>
      <c r="J71" s="256"/>
      <c r="K71" s="225" t="str">
        <f t="shared" si="7"/>
        <v>未入力</v>
      </c>
      <c r="L71" s="223">
        <f t="shared" si="6"/>
      </c>
      <c r="M71" s="223">
        <f>IF(E71="","",IF(E71&lt;=sa1!$E$11,6,IF(E71&lt;=sa1!$E$10,5,IF(E71&lt;=sa1!$E$9,4,IF(E71&lt;=sa1!$E$8,3,IF(E71&lt;=sa1!$E$7,2,IF(E71&lt;=sa1!$E$6,1)))))))</f>
      </c>
      <c r="N71" s="234">
        <f>IF($F71="","",VLOOKUP($F71,'小学校リスト'!$B$2:$F$187,4,FALSE))</f>
      </c>
      <c r="O71" s="234">
        <f>IF($F71="","",VLOOKUP($F71,'小学校リスト'!$B$2:$F$187,5,FALSE))</f>
      </c>
      <c r="P71" s="223">
        <v>1</v>
      </c>
      <c r="Q71" s="234">
        <f>IF($F71="","",VLOOKUP($F71,'小学校リスト'!$B$2:$F$187,3,FALSE))</f>
      </c>
      <c r="R71" s="234">
        <f>IF(COUNTIF(C71:H71,"")=6,"",VLOOKUP('実施報告・申込書'!$C$16,'実施報告・申込書'!$R$10:$S$209,1,FALSE))</f>
      </c>
      <c r="S71" s="234">
        <f>IF(COUNTIF(C71:H71,"")=6,"",VLOOKUP('実施報告・申込書'!$C$16,'実施報告・申込書'!$R$10:$S$209,2,FALSE))</f>
      </c>
      <c r="T71" s="64">
        <f t="shared" si="5"/>
      </c>
    </row>
    <row r="72" spans="1:20" ht="13.5">
      <c r="A72" s="217">
        <v>71</v>
      </c>
      <c r="B72" s="252">
        <f>IF(E72="","",IF(E72&lt;=sa1!$E$10,"C",IF(E72&lt;=sa1!$E$8,"B",IF(E72&lt;=sa1!$E$6,"A"))))</f>
      </c>
      <c r="C72" s="218"/>
      <c r="D72" s="222"/>
      <c r="E72" s="219"/>
      <c r="F72" s="219"/>
      <c r="G72" s="220"/>
      <c r="H72" s="221"/>
      <c r="I72" s="221"/>
      <c r="J72" s="256"/>
      <c r="K72" s="225" t="str">
        <f t="shared" si="7"/>
        <v>未入力</v>
      </c>
      <c r="L72" s="223">
        <f t="shared" si="6"/>
      </c>
      <c r="M72" s="223">
        <f>IF(E72="","",IF(E72&lt;=sa1!$E$11,6,IF(E72&lt;=sa1!$E$10,5,IF(E72&lt;=sa1!$E$9,4,IF(E72&lt;=sa1!$E$8,3,IF(E72&lt;=sa1!$E$7,2,IF(E72&lt;=sa1!$E$6,1)))))))</f>
      </c>
      <c r="N72" s="234">
        <f>IF($F72="","",VLOOKUP($F72,'小学校リスト'!$B$2:$F$187,4,FALSE))</f>
      </c>
      <c r="O72" s="234">
        <f>IF($F72="","",VLOOKUP($F72,'小学校リスト'!$B$2:$F$187,5,FALSE))</f>
      </c>
      <c r="P72" s="223">
        <v>1</v>
      </c>
      <c r="Q72" s="234">
        <f>IF($F72="","",VLOOKUP($F72,'小学校リスト'!$B$2:$F$187,3,FALSE))</f>
      </c>
      <c r="R72" s="234">
        <f>IF(COUNTIF(C72:H72,"")=6,"",VLOOKUP('実施報告・申込書'!$C$16,'実施報告・申込書'!$R$10:$S$209,1,FALSE))</f>
      </c>
      <c r="S72" s="234">
        <f>IF(COUNTIF(C72:H72,"")=6,"",VLOOKUP('実施報告・申込書'!$C$16,'実施報告・申込書'!$R$10:$S$209,2,FALSE))</f>
      </c>
      <c r="T72" s="64">
        <f t="shared" si="5"/>
      </c>
    </row>
    <row r="73" spans="1:20" ht="13.5">
      <c r="A73" s="217">
        <v>72</v>
      </c>
      <c r="B73" s="252">
        <f>IF(E73="","",IF(E73&lt;=sa1!$E$10,"C",IF(E73&lt;=sa1!$E$8,"B",IF(E73&lt;=sa1!$E$6,"A"))))</f>
      </c>
      <c r="C73" s="218"/>
      <c r="D73" s="222"/>
      <c r="E73" s="219"/>
      <c r="F73" s="219"/>
      <c r="G73" s="220"/>
      <c r="H73" s="221"/>
      <c r="I73" s="221"/>
      <c r="J73" s="256"/>
      <c r="K73" s="225" t="str">
        <f t="shared" si="7"/>
        <v>未入力</v>
      </c>
      <c r="L73" s="223">
        <f t="shared" si="6"/>
      </c>
      <c r="M73" s="223">
        <f>IF(E73="","",IF(E73&lt;=sa1!$E$11,6,IF(E73&lt;=sa1!$E$10,5,IF(E73&lt;=sa1!$E$9,4,IF(E73&lt;=sa1!$E$8,3,IF(E73&lt;=sa1!$E$7,2,IF(E73&lt;=sa1!$E$6,1)))))))</f>
      </c>
      <c r="N73" s="234">
        <f>IF($F73="","",VLOOKUP($F73,'小学校リスト'!$B$2:$F$187,4,FALSE))</f>
      </c>
      <c r="O73" s="234">
        <f>IF($F73="","",VLOOKUP($F73,'小学校リスト'!$B$2:$F$187,5,FALSE))</f>
      </c>
      <c r="P73" s="223">
        <v>1</v>
      </c>
      <c r="Q73" s="234">
        <f>IF($F73="","",VLOOKUP($F73,'小学校リスト'!$B$2:$F$187,3,FALSE))</f>
      </c>
      <c r="R73" s="234">
        <f>IF(COUNTIF(C73:H73,"")=6,"",VLOOKUP('実施報告・申込書'!$C$16,'実施報告・申込書'!$R$10:$S$209,1,FALSE))</f>
      </c>
      <c r="S73" s="234">
        <f>IF(COUNTIF(C73:H73,"")=6,"",VLOOKUP('実施報告・申込書'!$C$16,'実施報告・申込書'!$R$10:$S$209,2,FALSE))</f>
      </c>
      <c r="T73" s="64">
        <f t="shared" si="5"/>
      </c>
    </row>
    <row r="74" spans="1:20" ht="13.5">
      <c r="A74" s="217">
        <v>73</v>
      </c>
      <c r="B74" s="252">
        <f>IF(E74="","",IF(E74&lt;=sa1!$E$10,"C",IF(E74&lt;=sa1!$E$8,"B",IF(E74&lt;=sa1!$E$6,"A"))))</f>
      </c>
      <c r="C74" s="218"/>
      <c r="D74" s="222"/>
      <c r="E74" s="219"/>
      <c r="F74" s="219"/>
      <c r="G74" s="220"/>
      <c r="H74" s="221"/>
      <c r="I74" s="221"/>
      <c r="J74" s="256"/>
      <c r="K74" s="225" t="str">
        <f t="shared" si="7"/>
        <v>未入力</v>
      </c>
      <c r="L74" s="223">
        <f t="shared" si="6"/>
      </c>
      <c r="M74" s="223">
        <f>IF(E74="","",IF(E74&lt;=sa1!$E$11,6,IF(E74&lt;=sa1!$E$10,5,IF(E74&lt;=sa1!$E$9,4,IF(E74&lt;=sa1!$E$8,3,IF(E74&lt;=sa1!$E$7,2,IF(E74&lt;=sa1!$E$6,1)))))))</f>
      </c>
      <c r="N74" s="234">
        <f>IF($F74="","",VLOOKUP($F74,'小学校リスト'!$B$2:$F$187,4,FALSE))</f>
      </c>
      <c r="O74" s="234">
        <f>IF($F74="","",VLOOKUP($F74,'小学校リスト'!$B$2:$F$187,5,FALSE))</f>
      </c>
      <c r="P74" s="223">
        <v>1</v>
      </c>
      <c r="Q74" s="234">
        <f>IF($F74="","",VLOOKUP($F74,'小学校リスト'!$B$2:$F$187,3,FALSE))</f>
      </c>
      <c r="R74" s="234">
        <f>IF(COUNTIF(C74:H74,"")=6,"",VLOOKUP('実施報告・申込書'!$C$16,'実施報告・申込書'!$R$10:$S$209,1,FALSE))</f>
      </c>
      <c r="S74" s="234">
        <f>IF(COUNTIF(C74:H74,"")=6,"",VLOOKUP('実施報告・申込書'!$C$16,'実施報告・申込書'!$R$10:$S$209,2,FALSE))</f>
      </c>
      <c r="T74" s="64">
        <f t="shared" si="5"/>
      </c>
    </row>
    <row r="75" spans="1:20" ht="13.5">
      <c r="A75" s="217">
        <v>74</v>
      </c>
      <c r="B75" s="252">
        <f>IF(E75="","",IF(E75&lt;=sa1!$E$10,"C",IF(E75&lt;=sa1!$E$8,"B",IF(E75&lt;=sa1!$E$6,"A"))))</f>
      </c>
      <c r="C75" s="218"/>
      <c r="D75" s="222"/>
      <c r="E75" s="219"/>
      <c r="F75" s="219"/>
      <c r="G75" s="220"/>
      <c r="H75" s="221"/>
      <c r="I75" s="221"/>
      <c r="J75" s="256"/>
      <c r="K75" s="225" t="str">
        <f t="shared" si="7"/>
        <v>未入力</v>
      </c>
      <c r="L75" s="223">
        <f t="shared" si="6"/>
      </c>
      <c r="M75" s="223">
        <f>IF(E75="","",IF(E75&lt;=sa1!$E$11,6,IF(E75&lt;=sa1!$E$10,5,IF(E75&lt;=sa1!$E$9,4,IF(E75&lt;=sa1!$E$8,3,IF(E75&lt;=sa1!$E$7,2,IF(E75&lt;=sa1!$E$6,1)))))))</f>
      </c>
      <c r="N75" s="234">
        <f>IF($F75="","",VLOOKUP($F75,'小学校リスト'!$B$2:$F$187,4,FALSE))</f>
      </c>
      <c r="O75" s="234">
        <f>IF($F75="","",VLOOKUP($F75,'小学校リスト'!$B$2:$F$187,5,FALSE))</f>
      </c>
      <c r="P75" s="223">
        <v>1</v>
      </c>
      <c r="Q75" s="234">
        <f>IF($F75="","",VLOOKUP($F75,'小学校リスト'!$B$2:$F$187,3,FALSE))</f>
      </c>
      <c r="R75" s="234">
        <f>IF(COUNTIF(C75:H75,"")=6,"",VLOOKUP('実施報告・申込書'!$C$16,'実施報告・申込書'!$R$10:$S$209,1,FALSE))</f>
      </c>
      <c r="S75" s="234">
        <f>IF(COUNTIF(C75:H75,"")=6,"",VLOOKUP('実施報告・申込書'!$C$16,'実施報告・申込書'!$R$10:$S$209,2,FALSE))</f>
      </c>
      <c r="T75" s="64">
        <f t="shared" si="5"/>
      </c>
    </row>
    <row r="76" spans="1:20" ht="13.5">
      <c r="A76" s="217">
        <v>75</v>
      </c>
      <c r="B76" s="252">
        <f>IF(E76="","",IF(E76&lt;=sa1!$E$10,"C",IF(E76&lt;=sa1!$E$8,"B",IF(E76&lt;=sa1!$E$6,"A"))))</f>
      </c>
      <c r="C76" s="218"/>
      <c r="D76" s="222"/>
      <c r="E76" s="219"/>
      <c r="F76" s="219"/>
      <c r="G76" s="220"/>
      <c r="H76" s="221"/>
      <c r="I76" s="221"/>
      <c r="J76" s="256"/>
      <c r="K76" s="225" t="str">
        <f t="shared" si="7"/>
        <v>未入力</v>
      </c>
      <c r="L76" s="223">
        <f t="shared" si="6"/>
      </c>
      <c r="M76" s="223">
        <f>IF(E76="","",IF(E76&lt;=sa1!$E$11,6,IF(E76&lt;=sa1!$E$10,5,IF(E76&lt;=sa1!$E$9,4,IF(E76&lt;=sa1!$E$8,3,IF(E76&lt;=sa1!$E$7,2,IF(E76&lt;=sa1!$E$6,1)))))))</f>
      </c>
      <c r="N76" s="234">
        <f>IF($F76="","",VLOOKUP($F76,'小学校リスト'!$B$2:$F$187,4,FALSE))</f>
      </c>
      <c r="O76" s="234">
        <f>IF($F76="","",VLOOKUP($F76,'小学校リスト'!$B$2:$F$187,5,FALSE))</f>
      </c>
      <c r="P76" s="223">
        <v>1</v>
      </c>
      <c r="Q76" s="234">
        <f>IF($F76="","",VLOOKUP($F76,'小学校リスト'!$B$2:$F$187,3,FALSE))</f>
      </c>
      <c r="R76" s="234">
        <f>IF(COUNTIF(C76:H76,"")=6,"",VLOOKUP('実施報告・申込書'!$C$16,'実施報告・申込書'!$R$10:$S$209,1,FALSE))</f>
      </c>
      <c r="S76" s="234">
        <f>IF(COUNTIF(C76:H76,"")=6,"",VLOOKUP('実施報告・申込書'!$C$16,'実施報告・申込書'!$R$10:$S$209,2,FALSE))</f>
      </c>
      <c r="T76" s="64">
        <f t="shared" si="5"/>
      </c>
    </row>
    <row r="77" spans="1:20" ht="13.5">
      <c r="A77" s="217">
        <v>76</v>
      </c>
      <c r="B77" s="252">
        <f>IF(E77="","",IF(E77&lt;=sa1!$E$10,"C",IF(E77&lt;=sa1!$E$8,"B",IF(E77&lt;=sa1!$E$6,"A"))))</f>
      </c>
      <c r="C77" s="218"/>
      <c r="D77" s="222"/>
      <c r="E77" s="219"/>
      <c r="F77" s="219"/>
      <c r="G77" s="220"/>
      <c r="H77" s="221"/>
      <c r="I77" s="221"/>
      <c r="J77" s="256"/>
      <c r="K77" s="225" t="str">
        <f t="shared" si="7"/>
        <v>未入力</v>
      </c>
      <c r="L77" s="223">
        <f t="shared" si="6"/>
      </c>
      <c r="M77" s="223">
        <f>IF(E77="","",IF(E77&lt;=sa1!$E$11,6,IF(E77&lt;=sa1!$E$10,5,IF(E77&lt;=sa1!$E$9,4,IF(E77&lt;=sa1!$E$8,3,IF(E77&lt;=sa1!$E$7,2,IF(E77&lt;=sa1!$E$6,1)))))))</f>
      </c>
      <c r="N77" s="234">
        <f>IF($F77="","",VLOOKUP($F77,'小学校リスト'!$B$2:$F$187,4,FALSE))</f>
      </c>
      <c r="O77" s="234">
        <f>IF($F77="","",VLOOKUP($F77,'小学校リスト'!$B$2:$F$187,5,FALSE))</f>
      </c>
      <c r="P77" s="223">
        <v>1</v>
      </c>
      <c r="Q77" s="234">
        <f>IF($F77="","",VLOOKUP($F77,'小学校リスト'!$B$2:$F$187,3,FALSE))</f>
      </c>
      <c r="R77" s="234">
        <f>IF(COUNTIF(C77:H77,"")=6,"",VLOOKUP('実施報告・申込書'!$C$16,'実施報告・申込書'!$R$10:$S$209,1,FALSE))</f>
      </c>
      <c r="S77" s="234">
        <f>IF(COUNTIF(C77:H77,"")=6,"",VLOOKUP('実施報告・申込書'!$C$16,'実施報告・申込書'!$R$10:$S$209,2,FALSE))</f>
      </c>
      <c r="T77" s="64">
        <f t="shared" si="5"/>
      </c>
    </row>
    <row r="78" spans="1:20" ht="13.5">
      <c r="A78" s="217">
        <v>77</v>
      </c>
      <c r="B78" s="252">
        <f>IF(E78="","",IF(E78&lt;=sa1!$E$10,"C",IF(E78&lt;=sa1!$E$8,"B",IF(E78&lt;=sa1!$E$6,"A"))))</f>
      </c>
      <c r="C78" s="218"/>
      <c r="D78" s="222"/>
      <c r="E78" s="219"/>
      <c r="F78" s="219"/>
      <c r="G78" s="220"/>
      <c r="H78" s="221"/>
      <c r="I78" s="221"/>
      <c r="J78" s="256"/>
      <c r="K78" s="225" t="str">
        <f t="shared" si="7"/>
        <v>未入力</v>
      </c>
      <c r="L78" s="223">
        <f t="shared" si="6"/>
      </c>
      <c r="M78" s="223">
        <f>IF(E78="","",IF(E78&lt;=sa1!$E$11,6,IF(E78&lt;=sa1!$E$10,5,IF(E78&lt;=sa1!$E$9,4,IF(E78&lt;=sa1!$E$8,3,IF(E78&lt;=sa1!$E$7,2,IF(E78&lt;=sa1!$E$6,1)))))))</f>
      </c>
      <c r="N78" s="234">
        <f>IF($F78="","",VLOOKUP($F78,'小学校リスト'!$B$2:$F$187,4,FALSE))</f>
      </c>
      <c r="O78" s="234">
        <f>IF($F78="","",VLOOKUP($F78,'小学校リスト'!$B$2:$F$187,5,FALSE))</f>
      </c>
      <c r="P78" s="223">
        <v>1</v>
      </c>
      <c r="Q78" s="234">
        <f>IF($F78="","",VLOOKUP($F78,'小学校リスト'!$B$2:$F$187,3,FALSE))</f>
      </c>
      <c r="R78" s="234">
        <f>IF(COUNTIF(C78:H78,"")=6,"",VLOOKUP('実施報告・申込書'!$C$16,'実施報告・申込書'!$R$10:$S$209,1,FALSE))</f>
      </c>
      <c r="S78" s="234">
        <f>IF(COUNTIF(C78:H78,"")=6,"",VLOOKUP('実施報告・申込書'!$C$16,'実施報告・申込書'!$R$10:$S$209,2,FALSE))</f>
      </c>
      <c r="T78" s="64">
        <f t="shared" si="5"/>
      </c>
    </row>
    <row r="79" spans="1:20" ht="13.5">
      <c r="A79" s="217">
        <v>78</v>
      </c>
      <c r="B79" s="252">
        <f>IF(E79="","",IF(E79&lt;=sa1!$E$10,"C",IF(E79&lt;=sa1!$E$8,"B",IF(E79&lt;=sa1!$E$6,"A"))))</f>
      </c>
      <c r="C79" s="218"/>
      <c r="D79" s="222"/>
      <c r="E79" s="219"/>
      <c r="F79" s="219"/>
      <c r="G79" s="220"/>
      <c r="H79" s="221"/>
      <c r="I79" s="221"/>
      <c r="J79" s="256"/>
      <c r="K79" s="225" t="str">
        <f t="shared" si="7"/>
        <v>未入力</v>
      </c>
      <c r="L79" s="223">
        <f t="shared" si="6"/>
      </c>
      <c r="M79" s="223">
        <f>IF(E79="","",IF(E79&lt;=sa1!$E$11,6,IF(E79&lt;=sa1!$E$10,5,IF(E79&lt;=sa1!$E$9,4,IF(E79&lt;=sa1!$E$8,3,IF(E79&lt;=sa1!$E$7,2,IF(E79&lt;=sa1!$E$6,1)))))))</f>
      </c>
      <c r="N79" s="234">
        <f>IF($F79="","",VLOOKUP($F79,'小学校リスト'!$B$2:$F$187,4,FALSE))</f>
      </c>
      <c r="O79" s="234">
        <f>IF($F79="","",VLOOKUP($F79,'小学校リスト'!$B$2:$F$187,5,FALSE))</f>
      </c>
      <c r="P79" s="223">
        <v>1</v>
      </c>
      <c r="Q79" s="234">
        <f>IF($F79="","",VLOOKUP($F79,'小学校リスト'!$B$2:$F$187,3,FALSE))</f>
      </c>
      <c r="R79" s="234">
        <f>IF(COUNTIF(C79:H79,"")=6,"",VLOOKUP('実施報告・申込書'!$C$16,'実施報告・申込書'!$R$10:$S$209,1,FALSE))</f>
      </c>
      <c r="S79" s="234">
        <f>IF(COUNTIF(C79:H79,"")=6,"",VLOOKUP('実施報告・申込書'!$C$16,'実施報告・申込書'!$R$10:$S$209,2,FALSE))</f>
      </c>
      <c r="T79" s="64">
        <f t="shared" si="5"/>
      </c>
    </row>
    <row r="80" spans="1:20" ht="13.5">
      <c r="A80" s="217">
        <v>79</v>
      </c>
      <c r="B80" s="252">
        <f>IF(E80="","",IF(E80&lt;=sa1!$E$10,"C",IF(E80&lt;=sa1!$E$8,"B",IF(E80&lt;=sa1!$E$6,"A"))))</f>
      </c>
      <c r="C80" s="218"/>
      <c r="D80" s="222"/>
      <c r="E80" s="219"/>
      <c r="F80" s="219"/>
      <c r="G80" s="220"/>
      <c r="H80" s="221"/>
      <c r="I80" s="221"/>
      <c r="J80" s="256"/>
      <c r="K80" s="225" t="str">
        <f t="shared" si="7"/>
        <v>未入力</v>
      </c>
      <c r="L80" s="223">
        <f t="shared" si="6"/>
      </c>
      <c r="M80" s="223">
        <f>IF(E80="","",IF(E80&lt;=sa1!$E$11,6,IF(E80&lt;=sa1!$E$10,5,IF(E80&lt;=sa1!$E$9,4,IF(E80&lt;=sa1!$E$8,3,IF(E80&lt;=sa1!$E$7,2,IF(E80&lt;=sa1!$E$6,1)))))))</f>
      </c>
      <c r="N80" s="234">
        <f>IF($F80="","",VLOOKUP($F80,'小学校リスト'!$B$2:$F$187,4,FALSE))</f>
      </c>
      <c r="O80" s="234">
        <f>IF($F80="","",VLOOKUP($F80,'小学校リスト'!$B$2:$F$187,5,FALSE))</f>
      </c>
      <c r="P80" s="223">
        <v>1</v>
      </c>
      <c r="Q80" s="234">
        <f>IF($F80="","",VLOOKUP($F80,'小学校リスト'!$B$2:$F$187,3,FALSE))</f>
      </c>
      <c r="R80" s="234">
        <f>IF(COUNTIF(C80:H80,"")=6,"",VLOOKUP('実施報告・申込書'!$C$16,'実施報告・申込書'!$R$10:$S$209,1,FALSE))</f>
      </c>
      <c r="S80" s="234">
        <f>IF(COUNTIF(C80:H80,"")=6,"",VLOOKUP('実施報告・申込書'!$C$16,'実施報告・申込書'!$R$10:$S$209,2,FALSE))</f>
      </c>
      <c r="T80" s="64">
        <f t="shared" si="5"/>
      </c>
    </row>
    <row r="81" spans="1:20" ht="13.5">
      <c r="A81" s="217">
        <v>80</v>
      </c>
      <c r="B81" s="252">
        <f>IF(E81="","",IF(E81&lt;=sa1!$E$10,"C",IF(E81&lt;=sa1!$E$8,"B",IF(E81&lt;=sa1!$E$6,"A"))))</f>
      </c>
      <c r="C81" s="218"/>
      <c r="D81" s="222"/>
      <c r="E81" s="219"/>
      <c r="F81" s="219"/>
      <c r="G81" s="220"/>
      <c r="H81" s="221"/>
      <c r="I81" s="221"/>
      <c r="J81" s="256"/>
      <c r="K81" s="225" t="str">
        <f t="shared" si="7"/>
        <v>未入力</v>
      </c>
      <c r="L81" s="223">
        <f t="shared" si="6"/>
      </c>
      <c r="M81" s="223">
        <f>IF(E81="","",IF(E81&lt;=sa1!$E$11,6,IF(E81&lt;=sa1!$E$10,5,IF(E81&lt;=sa1!$E$9,4,IF(E81&lt;=sa1!$E$8,3,IF(E81&lt;=sa1!$E$7,2,IF(E81&lt;=sa1!$E$6,1)))))))</f>
      </c>
      <c r="N81" s="234">
        <f>IF($F81="","",VLOOKUP($F81,'小学校リスト'!$B$2:$F$187,4,FALSE))</f>
      </c>
      <c r="O81" s="234">
        <f>IF($F81="","",VLOOKUP($F81,'小学校リスト'!$B$2:$F$187,5,FALSE))</f>
      </c>
      <c r="P81" s="223">
        <v>1</v>
      </c>
      <c r="Q81" s="234">
        <f>IF($F81="","",VLOOKUP($F81,'小学校リスト'!$B$2:$F$187,3,FALSE))</f>
      </c>
      <c r="R81" s="234">
        <f>IF(COUNTIF(C81:H81,"")=6,"",VLOOKUP('実施報告・申込書'!$C$16,'実施報告・申込書'!$R$10:$S$209,1,FALSE))</f>
      </c>
      <c r="S81" s="234">
        <f>IF(COUNTIF(C81:H81,"")=6,"",VLOOKUP('実施報告・申込書'!$C$16,'実施報告・申込書'!$R$10:$S$209,2,FALSE))</f>
      </c>
      <c r="T81" s="64">
        <f t="shared" si="5"/>
      </c>
    </row>
    <row r="82" spans="1:20" ht="13.5">
      <c r="A82" s="217">
        <v>81</v>
      </c>
      <c r="B82" s="252">
        <f>IF(E82="","",IF(E82&lt;=sa1!$E$10,"C",IF(E82&lt;=sa1!$E$8,"B",IF(E82&lt;=sa1!$E$6,"A"))))</f>
      </c>
      <c r="C82" s="218"/>
      <c r="D82" s="222"/>
      <c r="E82" s="219"/>
      <c r="F82" s="219"/>
      <c r="G82" s="220"/>
      <c r="H82" s="221"/>
      <c r="I82" s="221"/>
      <c r="J82" s="256"/>
      <c r="K82" s="225" t="str">
        <f t="shared" si="7"/>
        <v>未入力</v>
      </c>
      <c r="L82" s="223">
        <f t="shared" si="6"/>
      </c>
      <c r="M82" s="223">
        <f>IF(E82="","",IF(E82&lt;=sa1!$E$11,6,IF(E82&lt;=sa1!$E$10,5,IF(E82&lt;=sa1!$E$9,4,IF(E82&lt;=sa1!$E$8,3,IF(E82&lt;=sa1!$E$7,2,IF(E82&lt;=sa1!$E$6,1)))))))</f>
      </c>
      <c r="N82" s="234">
        <f>IF($F82="","",VLOOKUP($F82,'小学校リスト'!$B$2:$F$187,4,FALSE))</f>
      </c>
      <c r="O82" s="234">
        <f>IF($F82="","",VLOOKUP($F82,'小学校リスト'!$B$2:$F$187,5,FALSE))</f>
      </c>
      <c r="P82" s="223">
        <v>1</v>
      </c>
      <c r="Q82" s="234">
        <f>IF($F82="","",VLOOKUP($F82,'小学校リスト'!$B$2:$F$187,3,FALSE))</f>
      </c>
      <c r="R82" s="234">
        <f>IF(COUNTIF(C82:H82,"")=6,"",VLOOKUP('実施報告・申込書'!$C$16,'実施報告・申込書'!$R$10:$S$209,1,FALSE))</f>
      </c>
      <c r="S82" s="234">
        <f>IF(COUNTIF(C82:H82,"")=6,"",VLOOKUP('実施報告・申込書'!$C$16,'実施報告・申込書'!$R$10:$S$209,2,FALSE))</f>
      </c>
      <c r="T82" s="64">
        <f t="shared" si="5"/>
      </c>
    </row>
    <row r="83" spans="1:20" ht="13.5">
      <c r="A83" s="217">
        <v>82</v>
      </c>
      <c r="B83" s="252">
        <f>IF(E83="","",IF(E83&lt;=sa1!$E$10,"C",IF(E83&lt;=sa1!$E$8,"B",IF(E83&lt;=sa1!$E$6,"A"))))</f>
      </c>
      <c r="C83" s="218"/>
      <c r="D83" s="222"/>
      <c r="E83" s="219"/>
      <c r="F83" s="219"/>
      <c r="G83" s="220"/>
      <c r="H83" s="221"/>
      <c r="I83" s="221"/>
      <c r="J83" s="256"/>
      <c r="K83" s="225" t="str">
        <f t="shared" si="7"/>
        <v>未入力</v>
      </c>
      <c r="L83" s="223">
        <f t="shared" si="6"/>
      </c>
      <c r="M83" s="223">
        <f>IF(E83="","",IF(E83&lt;=sa1!$E$11,6,IF(E83&lt;=sa1!$E$10,5,IF(E83&lt;=sa1!$E$9,4,IF(E83&lt;=sa1!$E$8,3,IF(E83&lt;=sa1!$E$7,2,IF(E83&lt;=sa1!$E$6,1)))))))</f>
      </c>
      <c r="N83" s="234">
        <f>IF($F83="","",VLOOKUP($F83,'小学校リスト'!$B$2:$F$187,4,FALSE))</f>
      </c>
      <c r="O83" s="234">
        <f>IF($F83="","",VLOOKUP($F83,'小学校リスト'!$B$2:$F$187,5,FALSE))</f>
      </c>
      <c r="P83" s="223">
        <v>1</v>
      </c>
      <c r="Q83" s="234">
        <f>IF($F83="","",VLOOKUP($F83,'小学校リスト'!$B$2:$F$187,3,FALSE))</f>
      </c>
      <c r="R83" s="234">
        <f>IF(COUNTIF(C83:H83,"")=6,"",VLOOKUP('実施報告・申込書'!$C$16,'実施報告・申込書'!$R$10:$S$209,1,FALSE))</f>
      </c>
      <c r="S83" s="234">
        <f>IF(COUNTIF(C83:H83,"")=6,"",VLOOKUP('実施報告・申込書'!$C$16,'実施報告・申込書'!$R$10:$S$209,2,FALSE))</f>
      </c>
      <c r="T83" s="64">
        <f t="shared" si="5"/>
      </c>
    </row>
    <row r="84" spans="1:20" ht="13.5">
      <c r="A84" s="217">
        <v>83</v>
      </c>
      <c r="B84" s="252">
        <f>IF(E84="","",IF(E84&lt;=sa1!$E$10,"C",IF(E84&lt;=sa1!$E$8,"B",IF(E84&lt;=sa1!$E$6,"A"))))</f>
      </c>
      <c r="C84" s="218"/>
      <c r="D84" s="222"/>
      <c r="E84" s="219"/>
      <c r="F84" s="219"/>
      <c r="G84" s="220"/>
      <c r="H84" s="221"/>
      <c r="I84" s="221"/>
      <c r="J84" s="256"/>
      <c r="K84" s="225" t="str">
        <f t="shared" si="7"/>
        <v>未入力</v>
      </c>
      <c r="L84" s="223">
        <f t="shared" si="6"/>
      </c>
      <c r="M84" s="223">
        <f>IF(E84="","",IF(E84&lt;=sa1!$E$11,6,IF(E84&lt;=sa1!$E$10,5,IF(E84&lt;=sa1!$E$9,4,IF(E84&lt;=sa1!$E$8,3,IF(E84&lt;=sa1!$E$7,2,IF(E84&lt;=sa1!$E$6,1)))))))</f>
      </c>
      <c r="N84" s="234">
        <f>IF($F84="","",VLOOKUP($F84,'小学校リスト'!$B$2:$F$187,4,FALSE))</f>
      </c>
      <c r="O84" s="234">
        <f>IF($F84="","",VLOOKUP($F84,'小学校リスト'!$B$2:$F$187,5,FALSE))</f>
      </c>
      <c r="P84" s="223">
        <v>1</v>
      </c>
      <c r="Q84" s="234">
        <f>IF($F84="","",VLOOKUP($F84,'小学校リスト'!$B$2:$F$187,3,FALSE))</f>
      </c>
      <c r="R84" s="234">
        <f>IF(COUNTIF(C84:H84,"")=6,"",VLOOKUP('実施報告・申込書'!$C$16,'実施報告・申込書'!$R$10:$S$209,1,FALSE))</f>
      </c>
      <c r="S84" s="234">
        <f>IF(COUNTIF(C84:H84,"")=6,"",VLOOKUP('実施報告・申込書'!$C$16,'実施報告・申込書'!$R$10:$S$209,2,FALSE))</f>
      </c>
      <c r="T84" s="64">
        <f t="shared" si="5"/>
      </c>
    </row>
    <row r="85" spans="1:20" ht="13.5">
      <c r="A85" s="217">
        <v>84</v>
      </c>
      <c r="B85" s="252">
        <f>IF(E85="","",IF(E85&lt;=sa1!$E$10,"C",IF(E85&lt;=sa1!$E$8,"B",IF(E85&lt;=sa1!$E$6,"A"))))</f>
      </c>
      <c r="C85" s="218"/>
      <c r="D85" s="222"/>
      <c r="E85" s="219"/>
      <c r="F85" s="219"/>
      <c r="G85" s="220"/>
      <c r="H85" s="221"/>
      <c r="I85" s="221"/>
      <c r="J85" s="256"/>
      <c r="K85" s="225" t="str">
        <f t="shared" si="7"/>
        <v>未入力</v>
      </c>
      <c r="L85" s="223">
        <f t="shared" si="6"/>
      </c>
      <c r="M85" s="223">
        <f>IF(E85="","",IF(E85&lt;=sa1!$E$11,6,IF(E85&lt;=sa1!$E$10,5,IF(E85&lt;=sa1!$E$9,4,IF(E85&lt;=sa1!$E$8,3,IF(E85&lt;=sa1!$E$7,2,IF(E85&lt;=sa1!$E$6,1)))))))</f>
      </c>
      <c r="N85" s="234">
        <f>IF($F85="","",VLOOKUP($F85,'小学校リスト'!$B$2:$F$187,4,FALSE))</f>
      </c>
      <c r="O85" s="234">
        <f>IF($F85="","",VLOOKUP($F85,'小学校リスト'!$B$2:$F$187,5,FALSE))</f>
      </c>
      <c r="P85" s="223">
        <v>1</v>
      </c>
      <c r="Q85" s="234">
        <f>IF($F85="","",VLOOKUP($F85,'小学校リスト'!$B$2:$F$187,3,FALSE))</f>
      </c>
      <c r="R85" s="234">
        <f>IF(COUNTIF(C85:H85,"")=6,"",VLOOKUP('実施報告・申込書'!$C$16,'実施報告・申込書'!$R$10:$S$209,1,FALSE))</f>
      </c>
      <c r="S85" s="234">
        <f>IF(COUNTIF(C85:H85,"")=6,"",VLOOKUP('実施報告・申込書'!$C$16,'実施報告・申込書'!$R$10:$S$209,2,FALSE))</f>
      </c>
      <c r="T85" s="64">
        <f t="shared" si="5"/>
      </c>
    </row>
    <row r="86" spans="1:20" ht="13.5">
      <c r="A86" s="217">
        <v>85</v>
      </c>
      <c r="B86" s="252">
        <f>IF(E86="","",IF(E86&lt;=sa1!$E$10,"C",IF(E86&lt;=sa1!$E$8,"B",IF(E86&lt;=sa1!$E$6,"A"))))</f>
      </c>
      <c r="C86" s="218"/>
      <c r="D86" s="222"/>
      <c r="E86" s="219"/>
      <c r="F86" s="219"/>
      <c r="G86" s="220"/>
      <c r="H86" s="221"/>
      <c r="I86" s="221"/>
      <c r="J86" s="256"/>
      <c r="K86" s="225" t="str">
        <f t="shared" si="7"/>
        <v>未入力</v>
      </c>
      <c r="L86" s="223">
        <f t="shared" si="6"/>
      </c>
      <c r="M86" s="223">
        <f>IF(E86="","",IF(E86&lt;=sa1!$E$11,6,IF(E86&lt;=sa1!$E$10,5,IF(E86&lt;=sa1!$E$9,4,IF(E86&lt;=sa1!$E$8,3,IF(E86&lt;=sa1!$E$7,2,IF(E86&lt;=sa1!$E$6,1)))))))</f>
      </c>
      <c r="N86" s="234">
        <f>IF($F86="","",VLOOKUP($F86,'小学校リスト'!$B$2:$F$187,4,FALSE))</f>
      </c>
      <c r="O86" s="234">
        <f>IF($F86="","",VLOOKUP($F86,'小学校リスト'!$B$2:$F$187,5,FALSE))</f>
      </c>
      <c r="P86" s="223">
        <v>1</v>
      </c>
      <c r="Q86" s="234">
        <f>IF($F86="","",VLOOKUP($F86,'小学校リスト'!$B$2:$F$187,3,FALSE))</f>
      </c>
      <c r="R86" s="234">
        <f>IF(COUNTIF(C86:H86,"")=6,"",VLOOKUP('実施報告・申込書'!$C$16,'実施報告・申込書'!$R$10:$S$209,1,FALSE))</f>
      </c>
      <c r="S86" s="234">
        <f>IF(COUNTIF(C86:H86,"")=6,"",VLOOKUP('実施報告・申込書'!$C$16,'実施報告・申込書'!$R$10:$S$209,2,FALSE))</f>
      </c>
      <c r="T86" s="64">
        <f t="shared" si="5"/>
      </c>
    </row>
    <row r="87" spans="1:20" ht="13.5">
      <c r="A87" s="217">
        <v>86</v>
      </c>
      <c r="B87" s="252">
        <f>IF(E87="","",IF(E87&lt;=sa1!$E$10,"C",IF(E87&lt;=sa1!$E$8,"B",IF(E87&lt;=sa1!$E$6,"A"))))</f>
      </c>
      <c r="C87" s="218"/>
      <c r="D87" s="222"/>
      <c r="E87" s="219"/>
      <c r="F87" s="219"/>
      <c r="G87" s="220"/>
      <c r="H87" s="221"/>
      <c r="I87" s="221"/>
      <c r="J87" s="256"/>
      <c r="K87" s="225" t="str">
        <f t="shared" si="7"/>
        <v>未入力</v>
      </c>
      <c r="L87" s="223">
        <f t="shared" si="6"/>
      </c>
      <c r="M87" s="223">
        <f>IF(E87="","",IF(E87&lt;=sa1!$E$11,6,IF(E87&lt;=sa1!$E$10,5,IF(E87&lt;=sa1!$E$9,4,IF(E87&lt;=sa1!$E$8,3,IF(E87&lt;=sa1!$E$7,2,IF(E87&lt;=sa1!$E$6,1)))))))</f>
      </c>
      <c r="N87" s="234">
        <f>IF($F87="","",VLOOKUP($F87,'小学校リスト'!$B$2:$F$187,4,FALSE))</f>
      </c>
      <c r="O87" s="234">
        <f>IF($F87="","",VLOOKUP($F87,'小学校リスト'!$B$2:$F$187,5,FALSE))</f>
      </c>
      <c r="P87" s="223">
        <v>1</v>
      </c>
      <c r="Q87" s="234">
        <f>IF($F87="","",VLOOKUP($F87,'小学校リスト'!$B$2:$F$187,3,FALSE))</f>
      </c>
      <c r="R87" s="234">
        <f>IF(COUNTIF(C87:H87,"")=6,"",VLOOKUP('実施報告・申込書'!$C$16,'実施報告・申込書'!$R$10:$S$209,1,FALSE))</f>
      </c>
      <c r="S87" s="234">
        <f>IF(COUNTIF(C87:H87,"")=6,"",VLOOKUP('実施報告・申込書'!$C$16,'実施報告・申込書'!$R$10:$S$209,2,FALSE))</f>
      </c>
      <c r="T87" s="64">
        <f t="shared" si="5"/>
      </c>
    </row>
    <row r="88" spans="1:20" ht="13.5">
      <c r="A88" s="217">
        <v>87</v>
      </c>
      <c r="B88" s="252">
        <f>IF(E88="","",IF(E88&lt;=sa1!$E$10,"C",IF(E88&lt;=sa1!$E$8,"B",IF(E88&lt;=sa1!$E$6,"A"))))</f>
      </c>
      <c r="C88" s="218"/>
      <c r="D88" s="222"/>
      <c r="E88" s="219"/>
      <c r="F88" s="219"/>
      <c r="G88" s="220"/>
      <c r="H88" s="221"/>
      <c r="I88" s="221"/>
      <c r="J88" s="256"/>
      <c r="K88" s="225" t="str">
        <f t="shared" si="7"/>
        <v>未入力</v>
      </c>
      <c r="L88" s="223">
        <f t="shared" si="6"/>
      </c>
      <c r="M88" s="223">
        <f>IF(E88="","",IF(E88&lt;=sa1!$E$11,6,IF(E88&lt;=sa1!$E$10,5,IF(E88&lt;=sa1!$E$9,4,IF(E88&lt;=sa1!$E$8,3,IF(E88&lt;=sa1!$E$7,2,IF(E88&lt;=sa1!$E$6,1)))))))</f>
      </c>
      <c r="N88" s="234">
        <f>IF($F88="","",VLOOKUP($F88,'小学校リスト'!$B$2:$F$187,4,FALSE))</f>
      </c>
      <c r="O88" s="234">
        <f>IF($F88="","",VLOOKUP($F88,'小学校リスト'!$B$2:$F$187,5,FALSE))</f>
      </c>
      <c r="P88" s="223">
        <v>1</v>
      </c>
      <c r="Q88" s="234">
        <f>IF($F88="","",VLOOKUP($F88,'小学校リスト'!$B$2:$F$187,3,FALSE))</f>
      </c>
      <c r="R88" s="234">
        <f>IF(COUNTIF(C88:H88,"")=6,"",VLOOKUP('実施報告・申込書'!$C$16,'実施報告・申込書'!$R$10:$S$209,1,FALSE))</f>
      </c>
      <c r="S88" s="234">
        <f>IF(COUNTIF(C88:H88,"")=6,"",VLOOKUP('実施報告・申込書'!$C$16,'実施報告・申込書'!$R$10:$S$209,2,FALSE))</f>
      </c>
      <c r="T88" s="64">
        <f t="shared" si="5"/>
      </c>
    </row>
    <row r="89" spans="1:20" ht="13.5">
      <c r="A89" s="217">
        <v>88</v>
      </c>
      <c r="B89" s="252">
        <f>IF(E89="","",IF(E89&lt;=sa1!$E$10,"C",IF(E89&lt;=sa1!$E$8,"B",IF(E89&lt;=sa1!$E$6,"A"))))</f>
      </c>
      <c r="C89" s="218"/>
      <c r="D89" s="222"/>
      <c r="E89" s="219"/>
      <c r="F89" s="219"/>
      <c r="G89" s="220"/>
      <c r="H89" s="221"/>
      <c r="I89" s="221"/>
      <c r="J89" s="256"/>
      <c r="K89" s="225" t="str">
        <f t="shared" si="7"/>
        <v>未入力</v>
      </c>
      <c r="L89" s="223">
        <f t="shared" si="6"/>
      </c>
      <c r="M89" s="223">
        <f>IF(E89="","",IF(E89&lt;=sa1!$E$11,6,IF(E89&lt;=sa1!$E$10,5,IF(E89&lt;=sa1!$E$9,4,IF(E89&lt;=sa1!$E$8,3,IF(E89&lt;=sa1!$E$7,2,IF(E89&lt;=sa1!$E$6,1)))))))</f>
      </c>
      <c r="N89" s="234">
        <f>IF($F89="","",VLOOKUP($F89,'小学校リスト'!$B$2:$F$187,4,FALSE))</f>
      </c>
      <c r="O89" s="234">
        <f>IF($F89="","",VLOOKUP($F89,'小学校リスト'!$B$2:$F$187,5,FALSE))</f>
      </c>
      <c r="P89" s="223">
        <v>1</v>
      </c>
      <c r="Q89" s="234">
        <f>IF($F89="","",VLOOKUP($F89,'小学校リスト'!$B$2:$F$187,3,FALSE))</f>
      </c>
      <c r="R89" s="234">
        <f>IF(COUNTIF(C89:H89,"")=6,"",VLOOKUP('実施報告・申込書'!$C$16,'実施報告・申込書'!$R$10:$S$209,1,FALSE))</f>
      </c>
      <c r="S89" s="234">
        <f>IF(COUNTIF(C89:H89,"")=6,"",VLOOKUP('実施報告・申込書'!$C$16,'実施報告・申込書'!$R$10:$S$209,2,FALSE))</f>
      </c>
      <c r="T89" s="64">
        <f t="shared" si="5"/>
      </c>
    </row>
    <row r="90" spans="1:20" ht="13.5">
      <c r="A90" s="217">
        <v>89</v>
      </c>
      <c r="B90" s="252">
        <f>IF(E90="","",IF(E90&lt;=sa1!$E$10,"C",IF(E90&lt;=sa1!$E$8,"B",IF(E90&lt;=sa1!$E$6,"A"))))</f>
      </c>
      <c r="C90" s="218"/>
      <c r="D90" s="222"/>
      <c r="E90" s="219"/>
      <c r="F90" s="219"/>
      <c r="G90" s="220"/>
      <c r="H90" s="221"/>
      <c r="I90" s="221"/>
      <c r="J90" s="256"/>
      <c r="K90" s="225" t="str">
        <f t="shared" si="7"/>
        <v>未入力</v>
      </c>
      <c r="L90" s="223">
        <f t="shared" si="6"/>
      </c>
      <c r="M90" s="223">
        <f>IF(E90="","",IF(E90&lt;=sa1!$E$11,6,IF(E90&lt;=sa1!$E$10,5,IF(E90&lt;=sa1!$E$9,4,IF(E90&lt;=sa1!$E$8,3,IF(E90&lt;=sa1!$E$7,2,IF(E90&lt;=sa1!$E$6,1)))))))</f>
      </c>
      <c r="N90" s="234">
        <f>IF($F90="","",VLOOKUP($F90,'小学校リスト'!$B$2:$F$187,4,FALSE))</f>
      </c>
      <c r="O90" s="234">
        <f>IF($F90="","",VLOOKUP($F90,'小学校リスト'!$B$2:$F$187,5,FALSE))</f>
      </c>
      <c r="P90" s="223">
        <v>1</v>
      </c>
      <c r="Q90" s="234">
        <f>IF($F90="","",VLOOKUP($F90,'小学校リスト'!$B$2:$F$187,3,FALSE))</f>
      </c>
      <c r="R90" s="234">
        <f>IF(COUNTIF(C90:H90,"")=6,"",VLOOKUP('実施報告・申込書'!$C$16,'実施報告・申込書'!$R$10:$S$209,1,FALSE))</f>
      </c>
      <c r="S90" s="234">
        <f>IF(COUNTIF(C90:H90,"")=6,"",VLOOKUP('実施報告・申込書'!$C$16,'実施報告・申込書'!$R$10:$S$209,2,FALSE))</f>
      </c>
      <c r="T90" s="64">
        <f t="shared" si="5"/>
      </c>
    </row>
    <row r="91" spans="1:20" ht="13.5">
      <c r="A91" s="217">
        <v>90</v>
      </c>
      <c r="B91" s="252">
        <f>IF(E91="","",IF(E91&lt;=sa1!$E$10,"C",IF(E91&lt;=sa1!$E$8,"B",IF(E91&lt;=sa1!$E$6,"A"))))</f>
      </c>
      <c r="C91" s="218"/>
      <c r="D91" s="222"/>
      <c r="E91" s="219"/>
      <c r="F91" s="219"/>
      <c r="G91" s="220"/>
      <c r="H91" s="221"/>
      <c r="I91" s="221"/>
      <c r="J91" s="256"/>
      <c r="K91" s="225" t="str">
        <f t="shared" si="7"/>
        <v>未入力</v>
      </c>
      <c r="L91" s="223">
        <f t="shared" si="6"/>
      </c>
      <c r="M91" s="223">
        <f>IF(E91="","",IF(E91&lt;=sa1!$E$11,6,IF(E91&lt;=sa1!$E$10,5,IF(E91&lt;=sa1!$E$9,4,IF(E91&lt;=sa1!$E$8,3,IF(E91&lt;=sa1!$E$7,2,IF(E91&lt;=sa1!$E$6,1)))))))</f>
      </c>
      <c r="N91" s="234">
        <f>IF($F91="","",VLOOKUP($F91,'小学校リスト'!$B$2:$F$187,4,FALSE))</f>
      </c>
      <c r="O91" s="234">
        <f>IF($F91="","",VLOOKUP($F91,'小学校リスト'!$B$2:$F$187,5,FALSE))</f>
      </c>
      <c r="P91" s="223">
        <v>1</v>
      </c>
      <c r="Q91" s="234">
        <f>IF($F91="","",VLOOKUP($F91,'小学校リスト'!$B$2:$F$187,3,FALSE))</f>
      </c>
      <c r="R91" s="234">
        <f>IF(COUNTIF(C91:H91,"")=6,"",VLOOKUP('実施報告・申込書'!$C$16,'実施報告・申込書'!$R$10:$S$209,1,FALSE))</f>
      </c>
      <c r="S91" s="234">
        <f>IF(COUNTIF(C91:H91,"")=6,"",VLOOKUP('実施報告・申込書'!$C$16,'実施報告・申込書'!$R$10:$S$209,2,FALSE))</f>
      </c>
      <c r="T91" s="64">
        <f t="shared" si="5"/>
      </c>
    </row>
    <row r="92" spans="1:20" ht="13.5">
      <c r="A92" s="217">
        <v>91</v>
      </c>
      <c r="B92" s="252">
        <f>IF(E92="","",IF(E92&lt;=sa1!$E$10,"C",IF(E92&lt;=sa1!$E$8,"B",IF(E92&lt;=sa1!$E$6,"A"))))</f>
      </c>
      <c r="C92" s="218"/>
      <c r="D92" s="222"/>
      <c r="E92" s="219"/>
      <c r="F92" s="219"/>
      <c r="G92" s="220"/>
      <c r="H92" s="221"/>
      <c r="I92" s="221"/>
      <c r="J92" s="256"/>
      <c r="K92" s="225" t="str">
        <f t="shared" si="7"/>
        <v>未入力</v>
      </c>
      <c r="L92" s="223">
        <f t="shared" si="6"/>
      </c>
      <c r="M92" s="223">
        <f>IF(E92="","",IF(E92&lt;=sa1!$E$11,6,IF(E92&lt;=sa1!$E$10,5,IF(E92&lt;=sa1!$E$9,4,IF(E92&lt;=sa1!$E$8,3,IF(E92&lt;=sa1!$E$7,2,IF(E92&lt;=sa1!$E$6,1)))))))</f>
      </c>
      <c r="N92" s="234">
        <f>IF($F92="","",VLOOKUP($F92,'小学校リスト'!$B$2:$F$187,4,FALSE))</f>
      </c>
      <c r="O92" s="234">
        <f>IF($F92="","",VLOOKUP($F92,'小学校リスト'!$B$2:$F$187,5,FALSE))</f>
      </c>
      <c r="P92" s="223">
        <v>1</v>
      </c>
      <c r="Q92" s="234">
        <f>IF($F92="","",VLOOKUP($F92,'小学校リスト'!$B$2:$F$187,3,FALSE))</f>
      </c>
      <c r="R92" s="234">
        <f>IF(COUNTIF(C92:H92,"")=6,"",VLOOKUP('実施報告・申込書'!$C$16,'実施報告・申込書'!$R$10:$S$209,1,FALSE))</f>
      </c>
      <c r="S92" s="234">
        <f>IF(COUNTIF(C92:H92,"")=6,"",VLOOKUP('実施報告・申込書'!$C$16,'実施報告・申込書'!$R$10:$S$209,2,FALSE))</f>
      </c>
      <c r="T92" s="64">
        <f t="shared" si="5"/>
      </c>
    </row>
    <row r="93" spans="1:20" ht="13.5">
      <c r="A93" s="217">
        <v>92</v>
      </c>
      <c r="B93" s="252">
        <f>IF(E93="","",IF(E93&lt;=sa1!$E$10,"C",IF(E93&lt;=sa1!$E$8,"B",IF(E93&lt;=sa1!$E$6,"A"))))</f>
      </c>
      <c r="C93" s="218"/>
      <c r="D93" s="222"/>
      <c r="E93" s="219"/>
      <c r="F93" s="219"/>
      <c r="G93" s="220"/>
      <c r="H93" s="221"/>
      <c r="I93" s="221"/>
      <c r="J93" s="256"/>
      <c r="K93" s="225" t="str">
        <f t="shared" si="7"/>
        <v>未入力</v>
      </c>
      <c r="L93" s="223">
        <f t="shared" si="6"/>
      </c>
      <c r="M93" s="223">
        <f>IF(E93="","",IF(E93&lt;=sa1!$E$11,6,IF(E93&lt;=sa1!$E$10,5,IF(E93&lt;=sa1!$E$9,4,IF(E93&lt;=sa1!$E$8,3,IF(E93&lt;=sa1!$E$7,2,IF(E93&lt;=sa1!$E$6,1)))))))</f>
      </c>
      <c r="N93" s="234">
        <f>IF($F93="","",VLOOKUP($F93,'小学校リスト'!$B$2:$F$187,4,FALSE))</f>
      </c>
      <c r="O93" s="234">
        <f>IF($F93="","",VLOOKUP($F93,'小学校リスト'!$B$2:$F$187,5,FALSE))</f>
      </c>
      <c r="P93" s="223">
        <v>1</v>
      </c>
      <c r="Q93" s="234">
        <f>IF($F93="","",VLOOKUP($F93,'小学校リスト'!$B$2:$F$187,3,FALSE))</f>
      </c>
      <c r="R93" s="234">
        <f>IF(COUNTIF(C93:H93,"")=6,"",VLOOKUP('実施報告・申込書'!$C$16,'実施報告・申込書'!$R$10:$S$209,1,FALSE))</f>
      </c>
      <c r="S93" s="234">
        <f>IF(COUNTIF(C93:H93,"")=6,"",VLOOKUP('実施報告・申込書'!$C$16,'実施報告・申込書'!$R$10:$S$209,2,FALSE))</f>
      </c>
      <c r="T93" s="64">
        <f t="shared" si="5"/>
      </c>
    </row>
    <row r="94" spans="1:20" ht="13.5">
      <c r="A94" s="217">
        <v>93</v>
      </c>
      <c r="B94" s="252">
        <f>IF(E94="","",IF(E94&lt;=sa1!$E$10,"C",IF(E94&lt;=sa1!$E$8,"B",IF(E94&lt;=sa1!$E$6,"A"))))</f>
      </c>
      <c r="C94" s="218"/>
      <c r="D94" s="222"/>
      <c r="E94" s="219"/>
      <c r="F94" s="219"/>
      <c r="G94" s="220"/>
      <c r="H94" s="221"/>
      <c r="I94" s="221"/>
      <c r="J94" s="256"/>
      <c r="K94" s="225" t="str">
        <f t="shared" si="7"/>
        <v>未入力</v>
      </c>
      <c r="L94" s="223">
        <f t="shared" si="6"/>
      </c>
      <c r="M94" s="223">
        <f>IF(E94="","",IF(E94&lt;=sa1!$E$11,6,IF(E94&lt;=sa1!$E$10,5,IF(E94&lt;=sa1!$E$9,4,IF(E94&lt;=sa1!$E$8,3,IF(E94&lt;=sa1!$E$7,2,IF(E94&lt;=sa1!$E$6,1)))))))</f>
      </c>
      <c r="N94" s="234">
        <f>IF($F94="","",VLOOKUP($F94,'小学校リスト'!$B$2:$F$187,4,FALSE))</f>
      </c>
      <c r="O94" s="234">
        <f>IF($F94="","",VLOOKUP($F94,'小学校リスト'!$B$2:$F$187,5,FALSE))</f>
      </c>
      <c r="P94" s="223">
        <v>1</v>
      </c>
      <c r="Q94" s="234">
        <f>IF($F94="","",VLOOKUP($F94,'小学校リスト'!$B$2:$F$187,3,FALSE))</f>
      </c>
      <c r="R94" s="234">
        <f>IF(COUNTIF(C94:H94,"")=6,"",VLOOKUP('実施報告・申込書'!$C$16,'実施報告・申込書'!$R$10:$S$209,1,FALSE))</f>
      </c>
      <c r="S94" s="234">
        <f>IF(COUNTIF(C94:H94,"")=6,"",VLOOKUP('実施報告・申込書'!$C$16,'実施報告・申込書'!$R$10:$S$209,2,FALSE))</f>
      </c>
      <c r="T94" s="64">
        <f t="shared" si="5"/>
      </c>
    </row>
    <row r="95" spans="1:20" ht="13.5">
      <c r="A95" s="217">
        <v>94</v>
      </c>
      <c r="B95" s="252">
        <f>IF(E95="","",IF(E95&lt;=sa1!$E$10,"C",IF(E95&lt;=sa1!$E$8,"B",IF(E95&lt;=sa1!$E$6,"A"))))</f>
      </c>
      <c r="C95" s="218"/>
      <c r="D95" s="222"/>
      <c r="E95" s="219"/>
      <c r="F95" s="219"/>
      <c r="G95" s="220"/>
      <c r="H95" s="221"/>
      <c r="I95" s="221"/>
      <c r="J95" s="256"/>
      <c r="K95" s="225" t="str">
        <f t="shared" si="7"/>
        <v>未入力</v>
      </c>
      <c r="L95" s="223">
        <f t="shared" si="6"/>
      </c>
      <c r="M95" s="223">
        <f>IF(E95="","",IF(E95&lt;=sa1!$E$11,6,IF(E95&lt;=sa1!$E$10,5,IF(E95&lt;=sa1!$E$9,4,IF(E95&lt;=sa1!$E$8,3,IF(E95&lt;=sa1!$E$7,2,IF(E95&lt;=sa1!$E$6,1)))))))</f>
      </c>
      <c r="N95" s="234">
        <f>IF($F95="","",VLOOKUP($F95,'小学校リスト'!$B$2:$F$187,4,FALSE))</f>
      </c>
      <c r="O95" s="234">
        <f>IF($F95="","",VLOOKUP($F95,'小学校リスト'!$B$2:$F$187,5,FALSE))</f>
      </c>
      <c r="P95" s="223">
        <v>1</v>
      </c>
      <c r="Q95" s="234">
        <f>IF($F95="","",VLOOKUP($F95,'小学校リスト'!$B$2:$F$187,3,FALSE))</f>
      </c>
      <c r="R95" s="234">
        <f>IF(COUNTIF(C95:H95,"")=6,"",VLOOKUP('実施報告・申込書'!$C$16,'実施報告・申込書'!$R$10:$S$209,1,FALSE))</f>
      </c>
      <c r="S95" s="234">
        <f>IF(COUNTIF(C95:H95,"")=6,"",VLOOKUP('実施報告・申込書'!$C$16,'実施報告・申込書'!$R$10:$S$209,2,FALSE))</f>
      </c>
      <c r="T95" s="64">
        <f t="shared" si="5"/>
      </c>
    </row>
    <row r="96" spans="1:20" ht="13.5">
      <c r="A96" s="217">
        <v>95</v>
      </c>
      <c r="B96" s="252">
        <f>IF(E96="","",IF(E96&lt;=sa1!$E$10,"C",IF(E96&lt;=sa1!$E$8,"B",IF(E96&lt;=sa1!$E$6,"A"))))</f>
      </c>
      <c r="C96" s="218"/>
      <c r="D96" s="222"/>
      <c r="E96" s="219"/>
      <c r="F96" s="219"/>
      <c r="G96" s="220"/>
      <c r="H96" s="221"/>
      <c r="I96" s="221"/>
      <c r="J96" s="256"/>
      <c r="K96" s="225" t="str">
        <f t="shared" si="7"/>
        <v>未入力</v>
      </c>
      <c r="L96" s="223">
        <f t="shared" si="6"/>
      </c>
      <c r="M96" s="223">
        <f>IF(E96="","",IF(E96&lt;=sa1!$E$11,6,IF(E96&lt;=sa1!$E$10,5,IF(E96&lt;=sa1!$E$9,4,IF(E96&lt;=sa1!$E$8,3,IF(E96&lt;=sa1!$E$7,2,IF(E96&lt;=sa1!$E$6,1)))))))</f>
      </c>
      <c r="N96" s="234">
        <f>IF($F96="","",VLOOKUP($F96,'小学校リスト'!$B$2:$F$187,4,FALSE))</f>
      </c>
      <c r="O96" s="234">
        <f>IF($F96="","",VLOOKUP($F96,'小学校リスト'!$B$2:$F$187,5,FALSE))</f>
      </c>
      <c r="P96" s="223">
        <v>1</v>
      </c>
      <c r="Q96" s="234">
        <f>IF($F96="","",VLOOKUP($F96,'小学校リスト'!$B$2:$F$187,3,FALSE))</f>
      </c>
      <c r="R96" s="234">
        <f>IF(COUNTIF(C96:H96,"")=6,"",VLOOKUP('実施報告・申込書'!$C$16,'実施報告・申込書'!$R$10:$S$209,1,FALSE))</f>
      </c>
      <c r="S96" s="234">
        <f>IF(COUNTIF(C96:H96,"")=6,"",VLOOKUP('実施報告・申込書'!$C$16,'実施報告・申込書'!$R$10:$S$209,2,FALSE))</f>
      </c>
      <c r="T96" s="64">
        <f t="shared" si="5"/>
      </c>
    </row>
    <row r="97" spans="1:20" ht="13.5">
      <c r="A97" s="217">
        <v>96</v>
      </c>
      <c r="B97" s="252">
        <f>IF(E97="","",IF(E97&lt;=sa1!$E$10,"C",IF(E97&lt;=sa1!$E$8,"B",IF(E97&lt;=sa1!$E$6,"A"))))</f>
      </c>
      <c r="C97" s="218"/>
      <c r="D97" s="222"/>
      <c r="E97" s="219"/>
      <c r="F97" s="219"/>
      <c r="G97" s="220"/>
      <c r="H97" s="221"/>
      <c r="I97" s="221"/>
      <c r="J97" s="256"/>
      <c r="K97" s="225" t="str">
        <f t="shared" si="7"/>
        <v>未入力</v>
      </c>
      <c r="L97" s="223">
        <f t="shared" si="6"/>
      </c>
      <c r="M97" s="223">
        <f>IF(E97="","",IF(E97&lt;=sa1!$E$11,6,IF(E97&lt;=sa1!$E$10,5,IF(E97&lt;=sa1!$E$9,4,IF(E97&lt;=sa1!$E$8,3,IF(E97&lt;=sa1!$E$7,2,IF(E97&lt;=sa1!$E$6,1)))))))</f>
      </c>
      <c r="N97" s="234">
        <f>IF($F97="","",VLOOKUP($F97,'小学校リスト'!$B$2:$F$187,4,FALSE))</f>
      </c>
      <c r="O97" s="234">
        <f>IF($F97="","",VLOOKUP($F97,'小学校リスト'!$B$2:$F$187,5,FALSE))</f>
      </c>
      <c r="P97" s="223">
        <v>1</v>
      </c>
      <c r="Q97" s="234">
        <f>IF($F97="","",VLOOKUP($F97,'小学校リスト'!$B$2:$F$187,3,FALSE))</f>
      </c>
      <c r="R97" s="234">
        <f>IF(COUNTIF(C97:H97,"")=6,"",VLOOKUP('実施報告・申込書'!$C$16,'実施報告・申込書'!$R$10:$S$209,1,FALSE))</f>
      </c>
      <c r="S97" s="234">
        <f>IF(COUNTIF(C97:H97,"")=6,"",VLOOKUP('実施報告・申込書'!$C$16,'実施報告・申込書'!$R$10:$S$209,2,FALSE))</f>
      </c>
      <c r="T97" s="64">
        <f t="shared" si="5"/>
      </c>
    </row>
    <row r="98" spans="1:20" ht="13.5">
      <c r="A98" s="217">
        <v>97</v>
      </c>
      <c r="B98" s="252">
        <f>IF(E98="","",IF(E98&lt;=sa1!$E$10,"C",IF(E98&lt;=sa1!$E$8,"B",IF(E98&lt;=sa1!$E$6,"A"))))</f>
      </c>
      <c r="C98" s="218"/>
      <c r="D98" s="222"/>
      <c r="E98" s="219"/>
      <c r="F98" s="219"/>
      <c r="G98" s="220"/>
      <c r="H98" s="221"/>
      <c r="I98" s="221"/>
      <c r="J98" s="256"/>
      <c r="K98" s="225" t="str">
        <f t="shared" si="7"/>
        <v>未入力</v>
      </c>
      <c r="L98" s="223">
        <f t="shared" si="6"/>
      </c>
      <c r="M98" s="223">
        <f>IF(E98="","",IF(E98&lt;=sa1!$E$11,6,IF(E98&lt;=sa1!$E$10,5,IF(E98&lt;=sa1!$E$9,4,IF(E98&lt;=sa1!$E$8,3,IF(E98&lt;=sa1!$E$7,2,IF(E98&lt;=sa1!$E$6,1)))))))</f>
      </c>
      <c r="N98" s="234">
        <f>IF($F98="","",VLOOKUP($F98,'小学校リスト'!$B$2:$F$187,4,FALSE))</f>
      </c>
      <c r="O98" s="234">
        <f>IF($F98="","",VLOOKUP($F98,'小学校リスト'!$B$2:$F$187,5,FALSE))</f>
      </c>
      <c r="P98" s="223">
        <v>1</v>
      </c>
      <c r="Q98" s="234">
        <f>IF($F98="","",VLOOKUP($F98,'小学校リスト'!$B$2:$F$187,3,FALSE))</f>
      </c>
      <c r="R98" s="234">
        <f>IF(COUNTIF(C98:H98,"")=6,"",VLOOKUP('実施報告・申込書'!$C$16,'実施報告・申込書'!$R$10:$S$209,1,FALSE))</f>
      </c>
      <c r="S98" s="234">
        <f>IF(COUNTIF(C98:H98,"")=6,"",VLOOKUP('実施報告・申込書'!$C$16,'実施報告・申込書'!$R$10:$S$209,2,FALSE))</f>
      </c>
      <c r="T98" s="64">
        <f t="shared" si="5"/>
      </c>
    </row>
    <row r="99" spans="1:20" ht="13.5">
      <c r="A99" s="217">
        <v>98</v>
      </c>
      <c r="B99" s="252">
        <f>IF(E99="","",IF(E99&lt;=sa1!$E$10,"C",IF(E99&lt;=sa1!$E$8,"B",IF(E99&lt;=sa1!$E$6,"A"))))</f>
      </c>
      <c r="C99" s="218"/>
      <c r="D99" s="222"/>
      <c r="E99" s="219"/>
      <c r="F99" s="219"/>
      <c r="G99" s="220"/>
      <c r="H99" s="221"/>
      <c r="I99" s="221"/>
      <c r="J99" s="256"/>
      <c r="K99" s="225" t="str">
        <f t="shared" si="7"/>
        <v>未入力</v>
      </c>
      <c r="L99" s="223">
        <f t="shared" si="6"/>
      </c>
      <c r="M99" s="223">
        <f>IF(E99="","",IF(E99&lt;=sa1!$E$11,6,IF(E99&lt;=sa1!$E$10,5,IF(E99&lt;=sa1!$E$9,4,IF(E99&lt;=sa1!$E$8,3,IF(E99&lt;=sa1!$E$7,2,IF(E99&lt;=sa1!$E$6,1)))))))</f>
      </c>
      <c r="N99" s="234">
        <f>IF($F99="","",VLOOKUP($F99,'小学校リスト'!$B$2:$F$187,4,FALSE))</f>
      </c>
      <c r="O99" s="234">
        <f>IF($F99="","",VLOOKUP($F99,'小学校リスト'!$B$2:$F$187,5,FALSE))</f>
      </c>
      <c r="P99" s="223">
        <v>1</v>
      </c>
      <c r="Q99" s="234">
        <f>IF($F99="","",VLOOKUP($F99,'小学校リスト'!$B$2:$F$187,3,FALSE))</f>
      </c>
      <c r="R99" s="234">
        <f>IF(COUNTIF(C99:H99,"")=6,"",VLOOKUP('実施報告・申込書'!$C$16,'実施報告・申込書'!$R$10:$S$209,1,FALSE))</f>
      </c>
      <c r="S99" s="234">
        <f>IF(COUNTIF(C99:H99,"")=6,"",VLOOKUP('実施報告・申込書'!$C$16,'実施報告・申込書'!$R$10:$S$209,2,FALSE))</f>
      </c>
      <c r="T99" s="64">
        <f t="shared" si="5"/>
      </c>
    </row>
    <row r="100" spans="1:20" ht="13.5">
      <c r="A100" s="217">
        <v>99</v>
      </c>
      <c r="B100" s="252">
        <f>IF(E100="","",IF(E100&lt;=sa1!$E$10,"C",IF(E100&lt;=sa1!$E$8,"B",IF(E100&lt;=sa1!$E$6,"A"))))</f>
      </c>
      <c r="C100" s="218"/>
      <c r="D100" s="222"/>
      <c r="E100" s="219"/>
      <c r="F100" s="219"/>
      <c r="G100" s="220"/>
      <c r="H100" s="221"/>
      <c r="I100" s="221"/>
      <c r="J100" s="256"/>
      <c r="K100" s="225" t="str">
        <f t="shared" si="7"/>
        <v>未入力</v>
      </c>
      <c r="L100" s="223">
        <f t="shared" si="6"/>
      </c>
      <c r="M100" s="223">
        <f>IF(E100="","",IF(E100&lt;=sa1!$E$11,6,IF(E100&lt;=sa1!$E$10,5,IF(E100&lt;=sa1!$E$9,4,IF(E100&lt;=sa1!$E$8,3,IF(E100&lt;=sa1!$E$7,2,IF(E100&lt;=sa1!$E$6,1)))))))</f>
      </c>
      <c r="N100" s="234">
        <f>IF($F100="","",VLOOKUP($F100,'小学校リスト'!$B$2:$F$187,4,FALSE))</f>
      </c>
      <c r="O100" s="234">
        <f>IF($F100="","",VLOOKUP($F100,'小学校リスト'!$B$2:$F$187,5,FALSE))</f>
      </c>
      <c r="P100" s="223">
        <v>1</v>
      </c>
      <c r="Q100" s="234">
        <f>IF($F100="","",VLOOKUP($F100,'小学校リスト'!$B$2:$F$187,3,FALSE))</f>
      </c>
      <c r="R100" s="234">
        <f>IF(COUNTIF(C100:H100,"")=6,"",VLOOKUP('実施報告・申込書'!$C$16,'実施報告・申込書'!$R$10:$S$209,1,FALSE))</f>
      </c>
      <c r="S100" s="234">
        <f>IF(COUNTIF(C100:H100,"")=6,"",VLOOKUP('実施報告・申込書'!$C$16,'実施報告・申込書'!$R$10:$S$209,2,FALSE))</f>
      </c>
      <c r="T100" s="64">
        <f t="shared" si="5"/>
      </c>
    </row>
    <row r="101" spans="1:21" ht="13.5">
      <c r="A101" s="217">
        <v>100</v>
      </c>
      <c r="B101" s="252">
        <f>IF(E101="","",IF(E101&lt;=sa1!$E$10,"C",IF(E101&lt;=sa1!$E$8,"B",IF(E101&lt;=sa1!$E$6,"A"))))</f>
      </c>
      <c r="C101" s="218"/>
      <c r="D101" s="222"/>
      <c r="E101" s="219"/>
      <c r="F101" s="219"/>
      <c r="G101" s="220"/>
      <c r="H101" s="221"/>
      <c r="I101" s="221"/>
      <c r="J101" s="256"/>
      <c r="K101" s="225" t="str">
        <f t="shared" si="7"/>
        <v>未入力</v>
      </c>
      <c r="L101" s="223">
        <f t="shared" si="6"/>
      </c>
      <c r="M101" s="223">
        <f>IF(E101="","",IF(E101&lt;=sa1!$E$11,6,IF(E101&lt;=sa1!$E$10,5,IF(E101&lt;=sa1!$E$9,4,IF(E101&lt;=sa1!$E$8,3,IF(E101&lt;=sa1!$E$7,2,IF(E101&lt;=sa1!$E$6,1)))))))</f>
      </c>
      <c r="N101" s="234">
        <f>IF($F101="","",VLOOKUP($F101,'小学校リスト'!$B$2:$F$187,4,FALSE))</f>
      </c>
      <c r="O101" s="234">
        <f>IF($F101="","",VLOOKUP($F101,'小学校リスト'!$B$2:$F$187,5,FALSE))</f>
      </c>
      <c r="P101" s="223">
        <v>1</v>
      </c>
      <c r="Q101" s="234">
        <f>IF($F101="","",VLOOKUP($F101,'小学校リスト'!$B$2:$F$187,3,FALSE))</f>
      </c>
      <c r="R101" s="234">
        <f>IF(COUNTIF(C101:H101,"")=6,"",VLOOKUP('実施報告・申込書'!$C$16,'実施報告・申込書'!$R$10:$S$209,1,FALSE))</f>
      </c>
      <c r="S101" s="234">
        <f>IF(COUNTIF(C101:H101,"")=6,"",VLOOKUP('実施報告・申込書'!$C$16,'実施報告・申込書'!$R$10:$S$209,2,FALSE))</f>
      </c>
      <c r="T101" s="64">
        <f t="shared" si="5"/>
      </c>
      <c r="U101" s="120"/>
    </row>
  </sheetData>
  <sheetProtection password="CC6B" sheet="1"/>
  <conditionalFormatting sqref="G2:G101">
    <cfRule type="cellIs" priority="7" dxfId="11" operator="equal" stopIfTrue="1">
      <formula>T2</formula>
    </cfRule>
    <cfRule type="cellIs" priority="8" dxfId="0" operator="notEqual" stopIfTrue="1">
      <formula>T2</formula>
    </cfRule>
  </conditionalFormatting>
  <conditionalFormatting sqref="E2:E101">
    <cfRule type="cellIs" priority="9" dxfId="9" operator="equal" stopIfTrue="1">
      <formula>""</formula>
    </cfRule>
    <cfRule type="cellIs" priority="10" dxfId="0" operator="greaterThan" stopIfTrue="1">
      <formula>$U$3</formula>
    </cfRule>
    <cfRule type="cellIs" priority="11" dxfId="0" operator="lessThan" stopIfTrue="1">
      <formula>$U$5</formula>
    </cfRule>
  </conditionalFormatting>
  <conditionalFormatting sqref="K2">
    <cfRule type="cellIs" priority="12" dxfId="4" operator="equal" stopIfTrue="1">
      <formula>"完了"</formula>
    </cfRule>
    <cfRule type="cellIs" priority="13" dxfId="3" operator="equal" stopIfTrue="1">
      <formula>"未完了"</formula>
    </cfRule>
  </conditionalFormatting>
  <conditionalFormatting sqref="K3">
    <cfRule type="cellIs" priority="3" dxfId="4" operator="equal" stopIfTrue="1">
      <formula>"完了"</formula>
    </cfRule>
    <cfRule type="cellIs" priority="4" dxfId="3" operator="equal" stopIfTrue="1">
      <formula>"未完了"</formula>
    </cfRule>
  </conditionalFormatting>
  <conditionalFormatting sqref="K4:K101">
    <cfRule type="cellIs" priority="1" dxfId="4" operator="equal" stopIfTrue="1">
      <formula>"完了"</formula>
    </cfRule>
    <cfRule type="cellIs" priority="2" dxfId="3" operator="equal" stopIfTrue="1">
      <formula>"未完了"</formula>
    </cfRule>
  </conditionalFormatting>
  <dataValidations count="7">
    <dataValidation allowBlank="1" showInputMessage="1" showErrorMessage="1" imeMode="halfKatakana" sqref="D2:D101"/>
    <dataValidation type="textLength" operator="equal" allowBlank="1" showInputMessage="1" showErrorMessage="1" errorTitle="入力エラー" error="日本水泳連盟新登録番号７桁" imeMode="halfAlpha" sqref="I2:I101">
      <formula1>7</formula1>
    </dataValidation>
    <dataValidation type="textLength" operator="equal" showInputMessage="1" showErrorMessage="1" errorTitle="入力エラー" error="○○○○．○○で入力&#10;［例］1分12秒34＝0112.34&#10;特に　．（ドット）と ，（カンマ）&#10;に注意" imeMode="halfAlpha" sqref="H2:H101">
      <formula1>7</formula1>
    </dataValidation>
    <dataValidation type="whole" allowBlank="1" showInputMessage="1" showErrorMessage="1" errorTitle="入力エラー" error="学童＝1，中学＝2，高校＝3，大学・一般は空白" imeMode="halfAlpha" sqref="P2:P101">
      <formula1>1</formula1>
      <formula2>3</formula2>
    </dataValidation>
    <dataValidation type="whole" allowBlank="1" showErrorMessage="1" prompt="&#10;" errorTitle="入力エラー" error="西暦で入力8桁&#10;［例］2012年3月4日&#10;   →20120304&#10;&#10;20150401 &lt;--&gt; 20090402" imeMode="off" sqref="E2:E101">
      <formula1>$U$5</formula1>
      <formula2>$U$3</formula2>
    </dataValidation>
    <dataValidation allowBlank="1" showInputMessage="1" showErrorMessage="1" imeMode="hiragana" sqref="C2:C101 N2:O101 Q2:S101"/>
    <dataValidation type="list" showInputMessage="1" showErrorMessage="1" sqref="G2:G101">
      <formula1>$V$2:$V$10</formula1>
    </dataValidation>
  </dataValidations>
  <printOptions/>
  <pageMargins left="0.1968503937007874" right="0.1968503937007874" top="0.5511811023622047" bottom="0.35433070866141736" header="0.35433070866141736" footer="0.2"/>
  <pageSetup fitToHeight="3" fitToWidth="1" horizontalDpi="600" verticalDpi="600" orientation="landscape" paperSize="9" scale="94" r:id="rId1"/>
  <headerFooter alignWithMargins="0">
    <oddHeader>&amp;L&amp;A&amp;R&amp;D&amp;T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showGridLines="0" showRowColHeaders="0" showZeros="0" showOutlineSymbols="0" zoomScalePageLayoutView="0" workbookViewId="0" topLeftCell="A1">
      <selection activeCell="E2" sqref="E2"/>
    </sheetView>
  </sheetViews>
  <sheetFormatPr defaultColWidth="9.00390625" defaultRowHeight="13.5"/>
  <cols>
    <col min="1" max="1" width="4.50390625" style="1" customWidth="1"/>
    <col min="2" max="2" width="4.125" style="1" customWidth="1"/>
    <col min="3" max="3" width="12.625" style="1" customWidth="1"/>
    <col min="4" max="4" width="15.625" style="1" customWidth="1"/>
    <col min="5" max="5" width="9.625" style="1" customWidth="1"/>
    <col min="6" max="6" width="7.00390625" style="1" customWidth="1"/>
    <col min="7" max="7" width="17.625" style="1" customWidth="1"/>
    <col min="8" max="8" width="10.50390625" style="1" customWidth="1"/>
    <col min="9" max="10" width="12.625" style="1" customWidth="1"/>
    <col min="11" max="11" width="9.00390625" style="1" customWidth="1"/>
    <col min="12" max="12" width="6.625" style="1" hidden="1" customWidth="1"/>
    <col min="13" max="13" width="4.625" style="1" customWidth="1"/>
    <col min="14" max="15" width="14.50390625" style="1" customWidth="1"/>
    <col min="16" max="16" width="4.625" style="1" hidden="1" customWidth="1"/>
    <col min="17" max="17" width="6.625" style="1" hidden="1" customWidth="1"/>
    <col min="18" max="18" width="30.125" style="1" bestFit="1" customWidth="1"/>
    <col min="19" max="19" width="17.125" style="1" customWidth="1"/>
    <col min="20" max="20" width="16.125" style="1" hidden="1" customWidth="1"/>
    <col min="21" max="21" width="11.625" style="1" hidden="1" customWidth="1"/>
    <col min="22" max="22" width="17.50390625" style="1" hidden="1" customWidth="1"/>
    <col min="23" max="23" width="9.00390625" style="1" hidden="1" customWidth="1"/>
    <col min="24" max="16384" width="9.00390625" style="1" customWidth="1"/>
  </cols>
  <sheetData>
    <row r="1" spans="1:23" s="226" customFormat="1" ht="25.5" customHeight="1">
      <c r="A1" s="253" t="s">
        <v>93</v>
      </c>
      <c r="B1" s="235" t="s">
        <v>61</v>
      </c>
      <c r="C1" s="254" t="s">
        <v>167</v>
      </c>
      <c r="D1" s="254" t="s">
        <v>172</v>
      </c>
      <c r="E1" s="254" t="s">
        <v>90</v>
      </c>
      <c r="F1" s="254" t="s">
        <v>1486</v>
      </c>
      <c r="G1" s="254" t="s">
        <v>30</v>
      </c>
      <c r="H1" s="254" t="s">
        <v>62</v>
      </c>
      <c r="I1" s="254" t="s">
        <v>1537</v>
      </c>
      <c r="J1" s="254" t="s">
        <v>166</v>
      </c>
      <c r="K1" s="235" t="s">
        <v>186</v>
      </c>
      <c r="L1" s="232" t="s">
        <v>1533</v>
      </c>
      <c r="M1" s="232" t="s">
        <v>91</v>
      </c>
      <c r="N1" s="233" t="s">
        <v>145</v>
      </c>
      <c r="O1" s="233" t="s">
        <v>173</v>
      </c>
      <c r="P1" s="233" t="s">
        <v>1535</v>
      </c>
      <c r="Q1" s="233" t="s">
        <v>1536</v>
      </c>
      <c r="R1" s="233" t="s">
        <v>1531</v>
      </c>
      <c r="S1" s="233" t="s">
        <v>1532</v>
      </c>
      <c r="T1" s="109" t="s">
        <v>165</v>
      </c>
      <c r="V1" s="110" t="s">
        <v>30</v>
      </c>
      <c r="W1" s="111" t="s">
        <v>39</v>
      </c>
    </row>
    <row r="2" spans="1:23" ht="14.25" customHeight="1">
      <c r="A2" s="217">
        <v>1</v>
      </c>
      <c r="B2" s="252">
        <f>IF(E2="","",IF(E2&lt;=sa1!$E$10,"C",IF(E2&lt;=sa1!$E$8,"B",IF(E2&lt;=sa1!$E$6,"A"))))</f>
      </c>
      <c r="C2" s="218"/>
      <c r="D2" s="218"/>
      <c r="E2" s="219"/>
      <c r="F2" s="219"/>
      <c r="G2" s="220"/>
      <c r="H2" s="221"/>
      <c r="I2" s="221"/>
      <c r="J2" s="256"/>
      <c r="K2" s="225" t="str">
        <f>IF(COUNTIF(C2:I2,"")=7,"未入力",IF(AND(COUNTIF(C2:I2,"")=0,J2&lt;&gt;"ERROR"),"完了","未完了"))</f>
        <v>未入力</v>
      </c>
      <c r="L2" s="223">
        <f aca="true" t="shared" si="0" ref="L2:L33">IF(G2="","",VLOOKUP(G2,$V$2:$W$10,2,FALSE))</f>
      </c>
      <c r="M2" s="223">
        <f>IF(E2="","",IF(E2&lt;=sa1!$E$11,6,IF(E2&lt;=sa1!$E$10,5,IF(E2&lt;=sa1!$E$9,4,IF(E2&lt;=sa1!$E$8,3,IF(E2&lt;=sa1!$E$7,2,IF(E2&lt;=sa1!$E$6,1)))))))</f>
      </c>
      <c r="N2" s="224">
        <f>IF($F2="","",VLOOKUP($F2,'小学校リスト'!$B$2:$F$187,4,FALSE))</f>
      </c>
      <c r="O2" s="224">
        <f>IF($F2="","",VLOOKUP($F2,'小学校リスト'!$B$2:$F$187,5,FALSE))</f>
      </c>
      <c r="P2" s="223">
        <v>1</v>
      </c>
      <c r="Q2" s="224">
        <f>IF($F2="","",VLOOKUP($F2,'小学校リスト'!$B$2:$F$187,3,FALSE))</f>
      </c>
      <c r="R2" s="234">
        <f>IF(COUNTIF(C2:H2,"")=6,"",VLOOKUP('実施報告・申込書'!$C$16,'実施報告・申込書'!$R$10:$S$209,1,FALSE))</f>
      </c>
      <c r="S2" s="234">
        <f>IF(COUNTIF(C2:H2,"")=6,"",VLOOKUP('実施報告・申込書'!$C$16,'実施報告・申込書'!$R$10:$S$209,2,FALSE))</f>
      </c>
      <c r="T2" s="64">
        <f aca="true" t="shared" si="1" ref="T2:T33">IF(L2="","",IF(LEFT(L2,1)&gt;="6","ERROR",IF(B2="C",G2,IF(RIGHT(L2,2)="00","ERROR",G2))))</f>
      </c>
      <c r="U2" s="190" t="s">
        <v>101</v>
      </c>
      <c r="V2" s="112" t="s">
        <v>181</v>
      </c>
      <c r="W2" s="113">
        <v>40100</v>
      </c>
    </row>
    <row r="3" spans="1:23" ht="14.25" customHeight="1">
      <c r="A3" s="217">
        <v>2</v>
      </c>
      <c r="B3" s="252">
        <f>IF(E3="","",IF(E3&lt;=sa1!$E$10,"C",IF(E3&lt;=sa1!$E$8,"B",IF(E3&lt;=sa1!$E$6,"A"))))</f>
      </c>
      <c r="C3" s="218"/>
      <c r="D3" s="218"/>
      <c r="E3" s="219"/>
      <c r="F3" s="219"/>
      <c r="G3" s="220"/>
      <c r="H3" s="221"/>
      <c r="I3" s="221"/>
      <c r="J3" s="256"/>
      <c r="K3" s="225" t="str">
        <f aca="true" t="shared" si="2" ref="K3:K66">IF(COUNTIF(C3:I3,"")=7,"未入力",IF(AND(COUNTIF(C3:I3,"")=0,J3&lt;&gt;"ERROR"),"完了","未完了"))</f>
        <v>未入力</v>
      </c>
      <c r="L3" s="223">
        <f t="shared" si="0"/>
      </c>
      <c r="M3" s="223">
        <f>IF(E3="","",IF(E3&lt;=sa1!$E$11,6,IF(E3&lt;=sa1!$E$10,5,IF(E3&lt;=sa1!$E$9,4,IF(E3&lt;=sa1!$E$8,3,IF(E3&lt;=sa1!$E$7,2,IF(E3&lt;=sa1!$E$6,1)))))))</f>
      </c>
      <c r="N3" s="224">
        <f>IF($F3="","",VLOOKUP($F3,'小学校リスト'!$B$2:$F$187,4,FALSE))</f>
      </c>
      <c r="O3" s="224">
        <f>IF($F3="","",VLOOKUP($F3,'小学校リスト'!$B$2:$F$187,5,FALSE))</f>
      </c>
      <c r="P3" s="223">
        <v>1</v>
      </c>
      <c r="Q3" s="224">
        <f>IF($F3="","",VLOOKUP($F3,'小学校リスト'!$B$2:$F$187,3,FALSE))</f>
      </c>
      <c r="R3" s="234">
        <f>IF(COUNTIF(C3:H3,"")=6,"",VLOOKUP('実施報告・申込書'!$C$16,'実施報告・申込書'!$R$10:$S$209,1,FALSE))</f>
      </c>
      <c r="S3" s="234">
        <f>IF(COUNTIF(C3:H3,"")=6,"",VLOOKUP('実施報告・申込書'!$C$16,'実施報告・申込書'!$R$10:$S$209,2,FALSE))</f>
      </c>
      <c r="T3" s="64">
        <f t="shared" si="1"/>
      </c>
      <c r="U3" s="227">
        <f>sa1!E6</f>
        <v>20150401</v>
      </c>
      <c r="V3" s="228" t="s">
        <v>174</v>
      </c>
      <c r="W3" s="229">
        <v>10050</v>
      </c>
    </row>
    <row r="4" spans="1:23" ht="14.25" customHeight="1">
      <c r="A4" s="217">
        <v>3</v>
      </c>
      <c r="B4" s="252">
        <f>IF(E4="","",IF(E4&lt;=sa1!$E$10,"C",IF(E4&lt;=sa1!$E$8,"B",IF(E4&lt;=sa1!$E$6,"A"))))</f>
      </c>
      <c r="C4" s="218"/>
      <c r="D4" s="218"/>
      <c r="E4" s="219"/>
      <c r="F4" s="219"/>
      <c r="G4" s="220"/>
      <c r="H4" s="221"/>
      <c r="I4" s="221"/>
      <c r="J4" s="256"/>
      <c r="K4" s="225" t="str">
        <f t="shared" si="2"/>
        <v>未入力</v>
      </c>
      <c r="L4" s="223">
        <f t="shared" si="0"/>
      </c>
      <c r="M4" s="223">
        <f>IF(E4="","",IF(E4&lt;=sa1!$E$11,6,IF(E4&lt;=sa1!$E$10,5,IF(E4&lt;=sa1!$E$9,4,IF(E4&lt;=sa1!$E$8,3,IF(E4&lt;=sa1!$E$7,2,IF(E4&lt;=sa1!$E$6,1)))))))</f>
      </c>
      <c r="N4" s="224">
        <f>IF($F4="","",VLOOKUP($F4,'小学校リスト'!$B$2:$F$187,4,FALSE))</f>
      </c>
      <c r="O4" s="224">
        <f>IF($F4="","",VLOOKUP($F4,'小学校リスト'!$B$2:$F$187,5,FALSE))</f>
      </c>
      <c r="P4" s="223">
        <v>1</v>
      </c>
      <c r="Q4" s="224">
        <f>IF($F4="","",VLOOKUP($F4,'小学校リスト'!$B$2:$F$187,3,FALSE))</f>
      </c>
      <c r="R4" s="234">
        <f>IF(COUNTIF(C4:H4,"")=6,"",VLOOKUP('実施報告・申込書'!$C$16,'実施報告・申込書'!$R$10:$S$209,1,FALSE))</f>
      </c>
      <c r="S4" s="234">
        <f>IF(COUNTIF(C4:H4,"")=6,"",VLOOKUP('実施報告・申込書'!$C$16,'実施報告・申込書'!$R$10:$S$209,2,FALSE))</f>
      </c>
      <c r="T4" s="64">
        <f t="shared" si="1"/>
      </c>
      <c r="U4" s="190" t="s">
        <v>102</v>
      </c>
      <c r="V4" s="228" t="s">
        <v>176</v>
      </c>
      <c r="W4" s="229">
        <v>20050</v>
      </c>
    </row>
    <row r="5" spans="1:23" ht="14.25" customHeight="1">
      <c r="A5" s="217">
        <v>4</v>
      </c>
      <c r="B5" s="252">
        <f>IF(E5="","",IF(E5&lt;=sa1!$E$10,"C",IF(E5&lt;=sa1!$E$8,"B",IF(E5&lt;=sa1!$E$6,"A"))))</f>
      </c>
      <c r="C5" s="218"/>
      <c r="D5" s="218"/>
      <c r="E5" s="219"/>
      <c r="F5" s="219"/>
      <c r="G5" s="220"/>
      <c r="H5" s="221"/>
      <c r="I5" s="221"/>
      <c r="J5" s="256"/>
      <c r="K5" s="225" t="str">
        <f t="shared" si="2"/>
        <v>未入力</v>
      </c>
      <c r="L5" s="223">
        <f t="shared" si="0"/>
      </c>
      <c r="M5" s="223">
        <f>IF(E5="","",IF(E5&lt;=sa1!$E$11,6,IF(E5&lt;=sa1!$E$10,5,IF(E5&lt;=sa1!$E$9,4,IF(E5&lt;=sa1!$E$8,3,IF(E5&lt;=sa1!$E$7,2,IF(E5&lt;=sa1!$E$6,1)))))))</f>
      </c>
      <c r="N5" s="224">
        <f>IF($F5="","",VLOOKUP($F5,'小学校リスト'!$B$2:$F$187,4,FALSE))</f>
      </c>
      <c r="O5" s="224">
        <f>IF($F5="","",VLOOKUP($F5,'小学校リスト'!$B$2:$F$187,5,FALSE))</f>
      </c>
      <c r="P5" s="223">
        <v>1</v>
      </c>
      <c r="Q5" s="224">
        <f>IF($F5="","",VLOOKUP($F5,'小学校リスト'!$B$2:$F$187,3,FALSE))</f>
      </c>
      <c r="R5" s="234">
        <f>IF(COUNTIF(C5:H5,"")=6,"",VLOOKUP('実施報告・申込書'!$C$16,'実施報告・申込書'!$R$10:$S$209,1,FALSE))</f>
      </c>
      <c r="S5" s="234">
        <f>IF(COUNTIF(C5:H5,"")=6,"",VLOOKUP('実施報告・申込書'!$C$16,'実施報告・申込書'!$R$10:$S$209,2,FALSE))</f>
      </c>
      <c r="T5" s="64">
        <f t="shared" si="1"/>
      </c>
      <c r="U5" s="227">
        <f>sa1!F11</f>
        <v>20090402</v>
      </c>
      <c r="V5" s="230" t="s">
        <v>178</v>
      </c>
      <c r="W5" s="231">
        <v>30050</v>
      </c>
    </row>
    <row r="6" spans="1:23" ht="14.25" customHeight="1">
      <c r="A6" s="217">
        <v>5</v>
      </c>
      <c r="B6" s="252">
        <f>IF(E6="","",IF(E6&lt;=sa1!$E$10,"C",IF(E6&lt;=sa1!$E$8,"B",IF(E6&lt;=sa1!$E$6,"A"))))</f>
      </c>
      <c r="C6" s="218"/>
      <c r="D6" s="218"/>
      <c r="E6" s="219"/>
      <c r="F6" s="219"/>
      <c r="G6" s="220"/>
      <c r="H6" s="221"/>
      <c r="I6" s="221"/>
      <c r="J6" s="256"/>
      <c r="K6" s="225" t="str">
        <f t="shared" si="2"/>
        <v>未入力</v>
      </c>
      <c r="L6" s="223">
        <f t="shared" si="0"/>
      </c>
      <c r="M6" s="223">
        <f>IF(E6="","",IF(E6&lt;=sa1!$E$11,6,IF(E6&lt;=sa1!$E$10,5,IF(E6&lt;=sa1!$E$9,4,IF(E6&lt;=sa1!$E$8,3,IF(E6&lt;=sa1!$E$7,2,IF(E6&lt;=sa1!$E$6,1)))))))</f>
      </c>
      <c r="N6" s="224">
        <f>IF($F6="","",VLOOKUP($F6,'小学校リスト'!$B$2:$F$187,4,FALSE))</f>
      </c>
      <c r="O6" s="224">
        <f>IF($F6="","",VLOOKUP($F6,'小学校リスト'!$B$2:$F$187,5,FALSE))</f>
      </c>
      <c r="P6" s="223">
        <v>1</v>
      </c>
      <c r="Q6" s="224">
        <f>IF($F6="","",VLOOKUP($F6,'小学校リスト'!$B$2:$F$187,3,FALSE))</f>
      </c>
      <c r="R6" s="234">
        <f>IF(COUNTIF(C6:H6,"")=6,"",VLOOKUP('実施報告・申込書'!$C$16,'実施報告・申込書'!$R$10:$S$209,1,FALSE))</f>
      </c>
      <c r="S6" s="234">
        <f>IF(COUNTIF(C6:H6,"")=6,"",VLOOKUP('実施報告・申込書'!$C$16,'実施報告・申込書'!$R$10:$S$209,2,FALSE))</f>
      </c>
      <c r="T6" s="64">
        <f t="shared" si="1"/>
      </c>
      <c r="U6" s="65"/>
      <c r="V6" s="228" t="s">
        <v>180</v>
      </c>
      <c r="W6" s="229">
        <v>40050</v>
      </c>
    </row>
    <row r="7" spans="1:23" ht="14.25" customHeight="1">
      <c r="A7" s="217">
        <v>6</v>
      </c>
      <c r="B7" s="252">
        <f>IF(E7="","",IF(E7&lt;=sa1!$E$10,"C",IF(E7&lt;=sa1!$E$8,"B",IF(E7&lt;=sa1!$E$6,"A"))))</f>
      </c>
      <c r="C7" s="218"/>
      <c r="D7" s="218"/>
      <c r="E7" s="219"/>
      <c r="F7" s="219"/>
      <c r="G7" s="220"/>
      <c r="H7" s="221"/>
      <c r="I7" s="221"/>
      <c r="J7" s="256"/>
      <c r="K7" s="225" t="str">
        <f t="shared" si="2"/>
        <v>未入力</v>
      </c>
      <c r="L7" s="223">
        <f t="shared" si="0"/>
      </c>
      <c r="M7" s="223">
        <f>IF(E7="","",IF(E7&lt;=sa1!$E$11,6,IF(E7&lt;=sa1!$E$10,5,IF(E7&lt;=sa1!$E$9,4,IF(E7&lt;=sa1!$E$8,3,IF(E7&lt;=sa1!$E$7,2,IF(E7&lt;=sa1!$E$6,1)))))))</f>
      </c>
      <c r="N7" s="224">
        <f>IF($F7="","",VLOOKUP($F7,'小学校リスト'!$B$2:$F$187,4,FALSE))</f>
      </c>
      <c r="O7" s="224">
        <f>IF($F7="","",VLOOKUP($F7,'小学校リスト'!$B$2:$F$187,5,FALSE))</f>
      </c>
      <c r="P7" s="223">
        <v>1</v>
      </c>
      <c r="Q7" s="224">
        <f>IF($F7="","",VLOOKUP($F7,'小学校リスト'!$B$2:$F$187,3,FALSE))</f>
      </c>
      <c r="R7" s="234">
        <f>IF(COUNTIF(C7:H7,"")=6,"",VLOOKUP('実施報告・申込書'!$C$16,'実施報告・申込書'!$R$10:$S$209,1,FALSE))</f>
      </c>
      <c r="S7" s="234">
        <f>IF(COUNTIF(C7:H7,"")=6,"",VLOOKUP('実施報告・申込書'!$C$16,'実施報告・申込書'!$R$10:$S$209,2,FALSE))</f>
      </c>
      <c r="T7" s="64">
        <f t="shared" si="1"/>
      </c>
      <c r="U7" s="65"/>
      <c r="V7" s="228" t="s">
        <v>175</v>
      </c>
      <c r="W7" s="229">
        <v>10100</v>
      </c>
    </row>
    <row r="8" spans="1:23" ht="14.25" customHeight="1">
      <c r="A8" s="217">
        <v>7</v>
      </c>
      <c r="B8" s="252">
        <f>IF(E8="","",IF(E8&lt;=sa1!$E$10,"C",IF(E8&lt;=sa1!$E$8,"B",IF(E8&lt;=sa1!$E$6,"A"))))</f>
      </c>
      <c r="C8" s="218"/>
      <c r="D8" s="218"/>
      <c r="E8" s="219"/>
      <c r="F8" s="219"/>
      <c r="G8" s="220"/>
      <c r="H8" s="221"/>
      <c r="I8" s="221"/>
      <c r="J8" s="256"/>
      <c r="K8" s="225" t="str">
        <f t="shared" si="2"/>
        <v>未入力</v>
      </c>
      <c r="L8" s="223">
        <f t="shared" si="0"/>
      </c>
      <c r="M8" s="223">
        <f>IF(E8="","",IF(E8&lt;=sa1!$E$11,6,IF(E8&lt;=sa1!$E$10,5,IF(E8&lt;=sa1!$E$9,4,IF(E8&lt;=sa1!$E$8,3,IF(E8&lt;=sa1!$E$7,2,IF(E8&lt;=sa1!$E$6,1)))))))</f>
      </c>
      <c r="N8" s="224">
        <f>IF($F8="","",VLOOKUP($F8,'小学校リスト'!$B$2:$F$187,4,FALSE))</f>
      </c>
      <c r="O8" s="224">
        <f>IF($F8="","",VLOOKUP($F8,'小学校リスト'!$B$2:$F$187,5,FALSE))</f>
      </c>
      <c r="P8" s="223">
        <v>1</v>
      </c>
      <c r="Q8" s="224">
        <f>IF($F8="","",VLOOKUP($F8,'小学校リスト'!$B$2:$F$187,3,FALSE))</f>
      </c>
      <c r="R8" s="234">
        <f>IF(COUNTIF(C8:H8,"")=6,"",VLOOKUP('実施報告・申込書'!$C$16,'実施報告・申込書'!$R$10:$S$209,1,FALSE))</f>
      </c>
      <c r="S8" s="234">
        <f>IF(COUNTIF(C8:H8,"")=6,"",VLOOKUP('実施報告・申込書'!$C$16,'実施報告・申込書'!$R$10:$S$209,2,FALSE))</f>
      </c>
      <c r="T8" s="64">
        <f t="shared" si="1"/>
      </c>
      <c r="U8" s="65"/>
      <c r="V8" s="228" t="s">
        <v>177</v>
      </c>
      <c r="W8" s="229">
        <v>20100</v>
      </c>
    </row>
    <row r="9" spans="1:23" ht="14.25" customHeight="1">
      <c r="A9" s="217">
        <v>8</v>
      </c>
      <c r="B9" s="252">
        <f>IF(E9="","",IF(E9&lt;=sa1!$E$10,"C",IF(E9&lt;=sa1!$E$8,"B",IF(E9&lt;=sa1!$E$6,"A"))))</f>
      </c>
      <c r="C9" s="218"/>
      <c r="D9" s="218"/>
      <c r="E9" s="219"/>
      <c r="F9" s="219"/>
      <c r="G9" s="220"/>
      <c r="H9" s="221"/>
      <c r="I9" s="221"/>
      <c r="J9" s="256"/>
      <c r="K9" s="225" t="str">
        <f t="shared" si="2"/>
        <v>未入力</v>
      </c>
      <c r="L9" s="223">
        <f t="shared" si="0"/>
      </c>
      <c r="M9" s="223">
        <f>IF(E9="","",IF(E9&lt;=sa1!$E$11,6,IF(E9&lt;=sa1!$E$10,5,IF(E9&lt;=sa1!$E$9,4,IF(E9&lt;=sa1!$E$8,3,IF(E9&lt;=sa1!$E$7,2,IF(E9&lt;=sa1!$E$6,1)))))))</f>
      </c>
      <c r="N9" s="224">
        <f>IF($F9="","",VLOOKUP($F9,'小学校リスト'!$B$2:$F$187,4,FALSE))</f>
      </c>
      <c r="O9" s="224">
        <f>IF($F9="","",VLOOKUP($F9,'小学校リスト'!$B$2:$F$187,5,FALSE))</f>
      </c>
      <c r="P9" s="223">
        <v>1</v>
      </c>
      <c r="Q9" s="224">
        <f>IF($F9="","",VLOOKUP($F9,'小学校リスト'!$B$2:$F$187,3,FALSE))</f>
      </c>
      <c r="R9" s="234">
        <f>IF(COUNTIF(C9:H9,"")=6,"",VLOOKUP('実施報告・申込書'!$C$16,'実施報告・申込書'!$R$10:$S$209,1,FALSE))</f>
      </c>
      <c r="S9" s="234">
        <f>IF(COUNTIF(C9:H9,"")=6,"",VLOOKUP('実施報告・申込書'!$C$16,'実施報告・申込書'!$R$10:$S$209,2,FALSE))</f>
      </c>
      <c r="T9" s="64">
        <f t="shared" si="1"/>
      </c>
      <c r="U9" s="65"/>
      <c r="V9" s="228" t="s">
        <v>179</v>
      </c>
      <c r="W9" s="229">
        <v>30100</v>
      </c>
    </row>
    <row r="10" spans="1:23" ht="14.25" customHeight="1">
      <c r="A10" s="217">
        <v>9</v>
      </c>
      <c r="B10" s="252">
        <f>IF(E10="","",IF(E10&lt;=sa1!$E$10,"C",IF(E10&lt;=sa1!$E$8,"B",IF(E10&lt;=sa1!$E$6,"A"))))</f>
      </c>
      <c r="C10" s="218"/>
      <c r="D10" s="218"/>
      <c r="E10" s="219"/>
      <c r="F10" s="219"/>
      <c r="G10" s="220"/>
      <c r="H10" s="221"/>
      <c r="I10" s="221"/>
      <c r="J10" s="256"/>
      <c r="K10" s="225" t="str">
        <f t="shared" si="2"/>
        <v>未入力</v>
      </c>
      <c r="L10" s="223">
        <f t="shared" si="0"/>
      </c>
      <c r="M10" s="223">
        <f>IF(E10="","",IF(E10&lt;=sa1!$E$11,6,IF(E10&lt;=sa1!$E$10,5,IF(E10&lt;=sa1!$E$9,4,IF(E10&lt;=sa1!$E$8,3,IF(E10&lt;=sa1!$E$7,2,IF(E10&lt;=sa1!$E$6,1)))))))</f>
      </c>
      <c r="N10" s="224">
        <f>IF($F10="","",VLOOKUP($F10,'小学校リスト'!$B$2:$F$187,4,FALSE))</f>
      </c>
      <c r="O10" s="224">
        <f>IF($F10="","",VLOOKUP($F10,'小学校リスト'!$B$2:$F$187,5,FALSE))</f>
      </c>
      <c r="P10" s="223">
        <v>1</v>
      </c>
      <c r="Q10" s="224">
        <f>IF($F10="","",VLOOKUP($F10,'小学校リスト'!$B$2:$F$187,3,FALSE))</f>
      </c>
      <c r="R10" s="234">
        <f>IF(COUNTIF(C10:H10,"")=6,"",VLOOKUP('実施報告・申込書'!$C$16,'実施報告・申込書'!$R$10:$S$209,1,FALSE))</f>
      </c>
      <c r="S10" s="234">
        <f>IF(COUNTIF(C10:H10,"")=6,"",VLOOKUP('実施報告・申込書'!$C$16,'実施報告・申込書'!$R$10:$S$209,2,FALSE))</f>
      </c>
      <c r="T10" s="64">
        <f t="shared" si="1"/>
      </c>
      <c r="U10" s="65"/>
      <c r="V10" s="228" t="s">
        <v>182</v>
      </c>
      <c r="W10" s="229">
        <v>50200</v>
      </c>
    </row>
    <row r="11" spans="1:20" ht="14.25" customHeight="1">
      <c r="A11" s="217">
        <v>10</v>
      </c>
      <c r="B11" s="252">
        <f>IF(E11="","",IF(E11&lt;=sa1!$E$10,"C",IF(E11&lt;=sa1!$E$8,"B",IF(E11&lt;=sa1!$E$6,"A"))))</f>
      </c>
      <c r="C11" s="218"/>
      <c r="D11" s="218"/>
      <c r="E11" s="219"/>
      <c r="F11" s="219"/>
      <c r="G11" s="220"/>
      <c r="H11" s="221"/>
      <c r="I11" s="221"/>
      <c r="J11" s="256"/>
      <c r="K11" s="225" t="str">
        <f t="shared" si="2"/>
        <v>未入力</v>
      </c>
      <c r="L11" s="223">
        <f t="shared" si="0"/>
      </c>
      <c r="M11" s="223">
        <f>IF(E11="","",IF(E11&lt;=sa1!$E$11,6,IF(E11&lt;=sa1!$E$10,5,IF(E11&lt;=sa1!$E$9,4,IF(E11&lt;=sa1!$E$8,3,IF(E11&lt;=sa1!$E$7,2,IF(E11&lt;=sa1!$E$6,1)))))))</f>
      </c>
      <c r="N11" s="224">
        <f>IF($F11="","",VLOOKUP($F11,'小学校リスト'!$B$2:$F$187,4,FALSE))</f>
      </c>
      <c r="O11" s="224">
        <f>IF($F11="","",VLOOKUP($F11,'小学校リスト'!$B$2:$F$187,5,FALSE))</f>
      </c>
      <c r="P11" s="223">
        <v>1</v>
      </c>
      <c r="Q11" s="224">
        <f>IF($F11="","",VLOOKUP($F11,'小学校リスト'!$B$2:$F$187,3,FALSE))</f>
      </c>
      <c r="R11" s="234">
        <f>IF(COUNTIF(C11:H11,"")=6,"",VLOOKUP('実施報告・申込書'!$C$16,'実施報告・申込書'!$R$10:$S$209,1,FALSE))</f>
      </c>
      <c r="S11" s="234">
        <f>IF(COUNTIF(C11:H11,"")=6,"",VLOOKUP('実施報告・申込書'!$C$16,'実施報告・申込書'!$R$10:$S$209,2,FALSE))</f>
      </c>
      <c r="T11" s="64">
        <f t="shared" si="1"/>
      </c>
    </row>
    <row r="12" spans="1:20" ht="14.25" customHeight="1">
      <c r="A12" s="217">
        <v>11</v>
      </c>
      <c r="B12" s="252">
        <f>IF(E12="","",IF(E12&lt;=sa1!$E$10,"C",IF(E12&lt;=sa1!$E$8,"B",IF(E12&lt;=sa1!$E$6,"A"))))</f>
      </c>
      <c r="C12" s="218"/>
      <c r="D12" s="218"/>
      <c r="E12" s="219"/>
      <c r="F12" s="219"/>
      <c r="G12" s="220"/>
      <c r="H12" s="221"/>
      <c r="I12" s="221"/>
      <c r="J12" s="256"/>
      <c r="K12" s="225" t="str">
        <f t="shared" si="2"/>
        <v>未入力</v>
      </c>
      <c r="L12" s="223">
        <f t="shared" si="0"/>
      </c>
      <c r="M12" s="223">
        <f>IF(E12="","",IF(E12&lt;=sa1!$E$11,6,IF(E12&lt;=sa1!$E$10,5,IF(E12&lt;=sa1!$E$9,4,IF(E12&lt;=sa1!$E$8,3,IF(E12&lt;=sa1!$E$7,2,IF(E12&lt;=sa1!$E$6,1)))))))</f>
      </c>
      <c r="N12" s="224">
        <f>IF($F12="","",VLOOKUP($F12,'小学校リスト'!$B$2:$F$187,4,FALSE))</f>
      </c>
      <c r="O12" s="224">
        <f>IF($F12="","",VLOOKUP($F12,'小学校リスト'!$B$2:$F$187,5,FALSE))</f>
      </c>
      <c r="P12" s="223">
        <v>1</v>
      </c>
      <c r="Q12" s="224">
        <f>IF($F12="","",VLOOKUP($F12,'小学校リスト'!$B$2:$F$187,3,FALSE))</f>
      </c>
      <c r="R12" s="234">
        <f>IF(COUNTIF(C12:H12,"")=6,"",VLOOKUP('実施報告・申込書'!$C$16,'実施報告・申込書'!$R$10:$S$209,1,FALSE))</f>
      </c>
      <c r="S12" s="234">
        <f>IF(COUNTIF(C12:H12,"")=6,"",VLOOKUP('実施報告・申込書'!$C$16,'実施報告・申込書'!$R$10:$S$209,2,FALSE))</f>
      </c>
      <c r="T12" s="64">
        <f t="shared" si="1"/>
      </c>
    </row>
    <row r="13" spans="1:20" ht="14.25" customHeight="1">
      <c r="A13" s="217">
        <v>12</v>
      </c>
      <c r="B13" s="252">
        <f>IF(E13="","",IF(E13&lt;=sa1!$E$10,"C",IF(E13&lt;=sa1!$E$8,"B",IF(E13&lt;=sa1!$E$6,"A"))))</f>
      </c>
      <c r="C13" s="218"/>
      <c r="D13" s="218"/>
      <c r="E13" s="219"/>
      <c r="F13" s="219"/>
      <c r="G13" s="220"/>
      <c r="H13" s="221"/>
      <c r="I13" s="221"/>
      <c r="J13" s="256"/>
      <c r="K13" s="225" t="str">
        <f t="shared" si="2"/>
        <v>未入力</v>
      </c>
      <c r="L13" s="223">
        <f t="shared" si="0"/>
      </c>
      <c r="M13" s="223">
        <f>IF(E13="","",IF(E13&lt;=sa1!$E$11,6,IF(E13&lt;=sa1!$E$10,5,IF(E13&lt;=sa1!$E$9,4,IF(E13&lt;=sa1!$E$8,3,IF(E13&lt;=sa1!$E$7,2,IF(E13&lt;=sa1!$E$6,1)))))))</f>
      </c>
      <c r="N13" s="224">
        <f>IF($F13="","",VLOOKUP($F13,'小学校リスト'!$B$2:$F$187,4,FALSE))</f>
      </c>
      <c r="O13" s="224">
        <f>IF($F13="","",VLOOKUP($F13,'小学校リスト'!$B$2:$F$187,5,FALSE))</f>
      </c>
      <c r="P13" s="223">
        <v>1</v>
      </c>
      <c r="Q13" s="224">
        <f>IF($F13="","",VLOOKUP($F13,'小学校リスト'!$B$2:$F$187,3,FALSE))</f>
      </c>
      <c r="R13" s="234">
        <f>IF(COUNTIF(C13:H13,"")=6,"",VLOOKUP('実施報告・申込書'!$C$16,'実施報告・申込書'!$R$10:$S$209,1,FALSE))</f>
      </c>
      <c r="S13" s="234">
        <f>IF(COUNTIF(C13:H13,"")=6,"",VLOOKUP('実施報告・申込書'!$C$16,'実施報告・申込書'!$R$10:$S$209,2,FALSE))</f>
      </c>
      <c r="T13" s="64">
        <f t="shared" si="1"/>
      </c>
    </row>
    <row r="14" spans="1:20" ht="14.25" customHeight="1">
      <c r="A14" s="217">
        <v>13</v>
      </c>
      <c r="B14" s="252">
        <f>IF(E14="","",IF(E14&lt;=sa1!$E$10,"C",IF(E14&lt;=sa1!$E$8,"B",IF(E14&lt;=sa1!$E$6,"A"))))</f>
      </c>
      <c r="C14" s="218"/>
      <c r="D14" s="218"/>
      <c r="E14" s="219"/>
      <c r="F14" s="219"/>
      <c r="G14" s="220"/>
      <c r="H14" s="221"/>
      <c r="I14" s="221"/>
      <c r="J14" s="256"/>
      <c r="K14" s="225" t="str">
        <f t="shared" si="2"/>
        <v>未入力</v>
      </c>
      <c r="L14" s="223">
        <f t="shared" si="0"/>
      </c>
      <c r="M14" s="223">
        <f>IF(E14="","",IF(E14&lt;=sa1!$E$11,6,IF(E14&lt;=sa1!$E$10,5,IF(E14&lt;=sa1!$E$9,4,IF(E14&lt;=sa1!$E$8,3,IF(E14&lt;=sa1!$E$7,2,IF(E14&lt;=sa1!$E$6,1)))))))</f>
      </c>
      <c r="N14" s="224">
        <f>IF($F14="","",VLOOKUP($F14,'小学校リスト'!$B$2:$F$187,4,FALSE))</f>
      </c>
      <c r="O14" s="224">
        <f>IF($F14="","",VLOOKUP($F14,'小学校リスト'!$B$2:$F$187,5,FALSE))</f>
      </c>
      <c r="P14" s="223">
        <v>1</v>
      </c>
      <c r="Q14" s="224">
        <f>IF($F14="","",VLOOKUP($F14,'小学校リスト'!$B$2:$F$187,3,FALSE))</f>
      </c>
      <c r="R14" s="234">
        <f>IF(COUNTIF(C14:H14,"")=6,"",VLOOKUP('実施報告・申込書'!$C$16,'実施報告・申込書'!$R$10:$S$209,1,FALSE))</f>
      </c>
      <c r="S14" s="234">
        <f>IF(COUNTIF(C14:H14,"")=6,"",VLOOKUP('実施報告・申込書'!$C$16,'実施報告・申込書'!$R$10:$S$209,2,FALSE))</f>
      </c>
      <c r="T14" s="64">
        <f t="shared" si="1"/>
      </c>
    </row>
    <row r="15" spans="1:20" ht="14.25" customHeight="1">
      <c r="A15" s="217">
        <v>14</v>
      </c>
      <c r="B15" s="252">
        <f>IF(E15="","",IF(E15&lt;=sa1!$E$10,"C",IF(E15&lt;=sa1!$E$8,"B",IF(E15&lt;=sa1!$E$6,"A"))))</f>
      </c>
      <c r="C15" s="218"/>
      <c r="D15" s="218"/>
      <c r="E15" s="219"/>
      <c r="F15" s="219"/>
      <c r="G15" s="220"/>
      <c r="H15" s="221"/>
      <c r="I15" s="221"/>
      <c r="J15" s="256"/>
      <c r="K15" s="225" t="str">
        <f t="shared" si="2"/>
        <v>未入力</v>
      </c>
      <c r="L15" s="223">
        <f t="shared" si="0"/>
      </c>
      <c r="M15" s="223">
        <f>IF(E15="","",IF(E15&lt;=sa1!$E$11,6,IF(E15&lt;=sa1!$E$10,5,IF(E15&lt;=sa1!$E$9,4,IF(E15&lt;=sa1!$E$8,3,IF(E15&lt;=sa1!$E$7,2,IF(E15&lt;=sa1!$E$6,1)))))))</f>
      </c>
      <c r="N15" s="224">
        <f>IF($F15="","",VLOOKUP($F15,'小学校リスト'!$B$2:$F$187,4,FALSE))</f>
      </c>
      <c r="O15" s="224">
        <f>IF($F15="","",VLOOKUP($F15,'小学校リスト'!$B$2:$F$187,5,FALSE))</f>
      </c>
      <c r="P15" s="223">
        <v>1</v>
      </c>
      <c r="Q15" s="224">
        <f>IF($F15="","",VLOOKUP($F15,'小学校リスト'!$B$2:$F$187,3,FALSE))</f>
      </c>
      <c r="R15" s="234">
        <f>IF(COUNTIF(C15:H15,"")=6,"",VLOOKUP('実施報告・申込書'!$C$16,'実施報告・申込書'!$R$10:$S$209,1,FALSE))</f>
      </c>
      <c r="S15" s="234">
        <f>IF(COUNTIF(C15:H15,"")=6,"",VLOOKUP('実施報告・申込書'!$C$16,'実施報告・申込書'!$R$10:$S$209,2,FALSE))</f>
      </c>
      <c r="T15" s="64">
        <f t="shared" si="1"/>
      </c>
    </row>
    <row r="16" spans="1:20" ht="14.25" customHeight="1">
      <c r="A16" s="217">
        <v>15</v>
      </c>
      <c r="B16" s="252">
        <f>IF(E16="","",IF(E16&lt;=sa1!$E$10,"C",IF(E16&lt;=sa1!$E$8,"B",IF(E16&lt;=sa1!$E$6,"A"))))</f>
      </c>
      <c r="C16" s="218"/>
      <c r="D16" s="218"/>
      <c r="E16" s="219"/>
      <c r="F16" s="219"/>
      <c r="G16" s="220"/>
      <c r="H16" s="221"/>
      <c r="I16" s="221"/>
      <c r="J16" s="256"/>
      <c r="K16" s="225" t="str">
        <f t="shared" si="2"/>
        <v>未入力</v>
      </c>
      <c r="L16" s="223">
        <f t="shared" si="0"/>
      </c>
      <c r="M16" s="223">
        <f>IF(E16="","",IF(E16&lt;=sa1!$E$11,6,IF(E16&lt;=sa1!$E$10,5,IF(E16&lt;=sa1!$E$9,4,IF(E16&lt;=sa1!$E$8,3,IF(E16&lt;=sa1!$E$7,2,IF(E16&lt;=sa1!$E$6,1)))))))</f>
      </c>
      <c r="N16" s="224">
        <f>IF($F16="","",VLOOKUP($F16,'小学校リスト'!$B$2:$F$187,4,FALSE))</f>
      </c>
      <c r="O16" s="224">
        <f>IF($F16="","",VLOOKUP($F16,'小学校リスト'!$B$2:$F$187,5,FALSE))</f>
      </c>
      <c r="P16" s="223">
        <v>1</v>
      </c>
      <c r="Q16" s="224">
        <f>IF($F16="","",VLOOKUP($F16,'小学校リスト'!$B$2:$F$187,3,FALSE))</f>
      </c>
      <c r="R16" s="234">
        <f>IF(COUNTIF(C16:H16,"")=6,"",VLOOKUP('実施報告・申込書'!$C$16,'実施報告・申込書'!$R$10:$S$209,1,FALSE))</f>
      </c>
      <c r="S16" s="234">
        <f>IF(COUNTIF(C16:H16,"")=6,"",VLOOKUP('実施報告・申込書'!$C$16,'実施報告・申込書'!$R$10:$S$209,2,FALSE))</f>
      </c>
      <c r="T16" s="64">
        <f t="shared" si="1"/>
      </c>
    </row>
    <row r="17" spans="1:20" ht="14.25" customHeight="1">
      <c r="A17" s="217">
        <v>16</v>
      </c>
      <c r="B17" s="252">
        <f>IF(E17="","",IF(E17&lt;=sa1!$E$10,"C",IF(E17&lt;=sa1!$E$8,"B",IF(E17&lt;=sa1!$E$6,"A"))))</f>
      </c>
      <c r="C17" s="218"/>
      <c r="D17" s="218"/>
      <c r="E17" s="219"/>
      <c r="F17" s="219"/>
      <c r="G17" s="220"/>
      <c r="H17" s="221"/>
      <c r="I17" s="221"/>
      <c r="J17" s="256"/>
      <c r="K17" s="225" t="str">
        <f t="shared" si="2"/>
        <v>未入力</v>
      </c>
      <c r="L17" s="223">
        <f t="shared" si="0"/>
      </c>
      <c r="M17" s="223">
        <f>IF(E17="","",IF(E17&lt;=sa1!$E$11,6,IF(E17&lt;=sa1!$E$10,5,IF(E17&lt;=sa1!$E$9,4,IF(E17&lt;=sa1!$E$8,3,IF(E17&lt;=sa1!$E$7,2,IF(E17&lt;=sa1!$E$6,1)))))))</f>
      </c>
      <c r="N17" s="224">
        <f>IF($F17="","",VLOOKUP($F17,'小学校リスト'!$B$2:$F$187,4,FALSE))</f>
      </c>
      <c r="O17" s="224">
        <f>IF($F17="","",VLOOKUP($F17,'小学校リスト'!$B$2:$F$187,5,FALSE))</f>
      </c>
      <c r="P17" s="223">
        <v>1</v>
      </c>
      <c r="Q17" s="224">
        <f>IF($F17="","",VLOOKUP($F17,'小学校リスト'!$B$2:$F$187,3,FALSE))</f>
      </c>
      <c r="R17" s="234">
        <f>IF(COUNTIF(C17:H17,"")=6,"",VLOOKUP('実施報告・申込書'!$C$16,'実施報告・申込書'!$R$10:$S$209,1,FALSE))</f>
      </c>
      <c r="S17" s="234">
        <f>IF(COUNTIF(C17:H17,"")=6,"",VLOOKUP('実施報告・申込書'!$C$16,'実施報告・申込書'!$R$10:$S$209,2,FALSE))</f>
      </c>
      <c r="T17" s="64">
        <f t="shared" si="1"/>
      </c>
    </row>
    <row r="18" spans="1:20" ht="14.25" customHeight="1">
      <c r="A18" s="217">
        <v>17</v>
      </c>
      <c r="B18" s="252">
        <f>IF(E18="","",IF(E18&lt;=sa1!$E$10,"C",IF(E18&lt;=sa1!$E$8,"B",IF(E18&lt;=sa1!$E$6,"A"))))</f>
      </c>
      <c r="C18" s="218"/>
      <c r="D18" s="218"/>
      <c r="E18" s="219"/>
      <c r="F18" s="219"/>
      <c r="G18" s="220"/>
      <c r="H18" s="221"/>
      <c r="I18" s="221"/>
      <c r="J18" s="256"/>
      <c r="K18" s="225" t="str">
        <f t="shared" si="2"/>
        <v>未入力</v>
      </c>
      <c r="L18" s="223">
        <f t="shared" si="0"/>
      </c>
      <c r="M18" s="223">
        <f>IF(E18="","",IF(E18&lt;=sa1!$E$11,6,IF(E18&lt;=sa1!$E$10,5,IF(E18&lt;=sa1!$E$9,4,IF(E18&lt;=sa1!$E$8,3,IF(E18&lt;=sa1!$E$7,2,IF(E18&lt;=sa1!$E$6,1)))))))</f>
      </c>
      <c r="N18" s="224">
        <f>IF($F18="","",VLOOKUP($F18,'小学校リスト'!$B$2:$F$187,4,FALSE))</f>
      </c>
      <c r="O18" s="224">
        <f>IF($F18="","",VLOOKUP($F18,'小学校リスト'!$B$2:$F$187,5,FALSE))</f>
      </c>
      <c r="P18" s="223">
        <v>1</v>
      </c>
      <c r="Q18" s="224">
        <f>IF($F18="","",VLOOKUP($F18,'小学校リスト'!$B$2:$F$187,3,FALSE))</f>
      </c>
      <c r="R18" s="234">
        <f>IF(COUNTIF(C18:H18,"")=6,"",VLOOKUP('実施報告・申込書'!$C$16,'実施報告・申込書'!$R$10:$S$209,1,FALSE))</f>
      </c>
      <c r="S18" s="234">
        <f>IF(COUNTIF(C18:H18,"")=6,"",VLOOKUP('実施報告・申込書'!$C$16,'実施報告・申込書'!$R$10:$S$209,2,FALSE))</f>
      </c>
      <c r="T18" s="64">
        <f t="shared" si="1"/>
      </c>
    </row>
    <row r="19" spans="1:20" ht="14.25" customHeight="1">
      <c r="A19" s="217">
        <v>18</v>
      </c>
      <c r="B19" s="252">
        <f>IF(E19="","",IF(E19&lt;=sa1!$E$10,"C",IF(E19&lt;=sa1!$E$8,"B",IF(E19&lt;=sa1!$E$6,"A"))))</f>
      </c>
      <c r="C19" s="218"/>
      <c r="D19" s="218"/>
      <c r="E19" s="219"/>
      <c r="F19" s="219"/>
      <c r="G19" s="220"/>
      <c r="H19" s="221"/>
      <c r="I19" s="221"/>
      <c r="J19" s="256"/>
      <c r="K19" s="225" t="str">
        <f t="shared" si="2"/>
        <v>未入力</v>
      </c>
      <c r="L19" s="223">
        <f t="shared" si="0"/>
      </c>
      <c r="M19" s="223">
        <f>IF(E19="","",IF(E19&lt;=sa1!$E$11,6,IF(E19&lt;=sa1!$E$10,5,IF(E19&lt;=sa1!$E$9,4,IF(E19&lt;=sa1!$E$8,3,IF(E19&lt;=sa1!$E$7,2,IF(E19&lt;=sa1!$E$6,1)))))))</f>
      </c>
      <c r="N19" s="224">
        <f>IF($F19="","",VLOOKUP($F19,'小学校リスト'!$B$2:$F$187,4,FALSE))</f>
      </c>
      <c r="O19" s="224">
        <f>IF($F19="","",VLOOKUP($F19,'小学校リスト'!$B$2:$F$187,5,FALSE))</f>
      </c>
      <c r="P19" s="223">
        <v>1</v>
      </c>
      <c r="Q19" s="224">
        <f>IF($F19="","",VLOOKUP($F19,'小学校リスト'!$B$2:$F$187,3,FALSE))</f>
      </c>
      <c r="R19" s="234">
        <f>IF(COUNTIF(C19:H19,"")=6,"",VLOOKUP('実施報告・申込書'!$C$16,'実施報告・申込書'!$R$10:$S$209,1,FALSE))</f>
      </c>
      <c r="S19" s="234">
        <f>IF(COUNTIF(C19:H19,"")=6,"",VLOOKUP('実施報告・申込書'!$C$16,'実施報告・申込書'!$R$10:$S$209,2,FALSE))</f>
      </c>
      <c r="T19" s="64">
        <f t="shared" si="1"/>
      </c>
    </row>
    <row r="20" spans="1:20" ht="14.25" customHeight="1">
      <c r="A20" s="217">
        <v>19</v>
      </c>
      <c r="B20" s="252">
        <f>IF(E20="","",IF(E20&lt;=sa1!$E$10,"C",IF(E20&lt;=sa1!$E$8,"B",IF(E20&lt;=sa1!$E$6,"A"))))</f>
      </c>
      <c r="C20" s="218"/>
      <c r="D20" s="218"/>
      <c r="E20" s="219"/>
      <c r="F20" s="219"/>
      <c r="G20" s="220"/>
      <c r="H20" s="221"/>
      <c r="I20" s="221"/>
      <c r="J20" s="256"/>
      <c r="K20" s="225" t="str">
        <f t="shared" si="2"/>
        <v>未入力</v>
      </c>
      <c r="L20" s="223">
        <f t="shared" si="0"/>
      </c>
      <c r="M20" s="223">
        <f>IF(E20="","",IF(E20&lt;=sa1!$E$11,6,IF(E20&lt;=sa1!$E$10,5,IF(E20&lt;=sa1!$E$9,4,IF(E20&lt;=sa1!$E$8,3,IF(E20&lt;=sa1!$E$7,2,IF(E20&lt;=sa1!$E$6,1)))))))</f>
      </c>
      <c r="N20" s="224">
        <f>IF($F20="","",VLOOKUP($F20,'小学校リスト'!$B$2:$F$187,4,FALSE))</f>
      </c>
      <c r="O20" s="224">
        <f>IF($F20="","",VLOOKUP($F20,'小学校リスト'!$B$2:$F$187,5,FALSE))</f>
      </c>
      <c r="P20" s="223">
        <v>1</v>
      </c>
      <c r="Q20" s="224">
        <f>IF($F20="","",VLOOKUP($F20,'小学校リスト'!$B$2:$F$187,3,FALSE))</f>
      </c>
      <c r="R20" s="234">
        <f>IF(COUNTIF(C20:H20,"")=6,"",VLOOKUP('実施報告・申込書'!$C$16,'実施報告・申込書'!$R$10:$S$209,1,FALSE))</f>
      </c>
      <c r="S20" s="234">
        <f>IF(COUNTIF(C20:H20,"")=6,"",VLOOKUP('実施報告・申込書'!$C$16,'実施報告・申込書'!$R$10:$S$209,2,FALSE))</f>
      </c>
      <c r="T20" s="64">
        <f t="shared" si="1"/>
      </c>
    </row>
    <row r="21" spans="1:20" ht="14.25" customHeight="1">
      <c r="A21" s="217">
        <v>20</v>
      </c>
      <c r="B21" s="252">
        <f>IF(E21="","",IF(E21&lt;=sa1!$E$10,"C",IF(E21&lt;=sa1!$E$8,"B",IF(E21&lt;=sa1!$E$6,"A"))))</f>
      </c>
      <c r="C21" s="218"/>
      <c r="D21" s="218"/>
      <c r="E21" s="219"/>
      <c r="F21" s="219"/>
      <c r="G21" s="220"/>
      <c r="H21" s="221"/>
      <c r="I21" s="221"/>
      <c r="J21" s="256"/>
      <c r="K21" s="225" t="str">
        <f t="shared" si="2"/>
        <v>未入力</v>
      </c>
      <c r="L21" s="223">
        <f t="shared" si="0"/>
      </c>
      <c r="M21" s="223">
        <f>IF(E21="","",IF(E21&lt;=sa1!$E$11,6,IF(E21&lt;=sa1!$E$10,5,IF(E21&lt;=sa1!$E$9,4,IF(E21&lt;=sa1!$E$8,3,IF(E21&lt;=sa1!$E$7,2,IF(E21&lt;=sa1!$E$6,1)))))))</f>
      </c>
      <c r="N21" s="224">
        <f>IF($F21="","",VLOOKUP($F21,'小学校リスト'!$B$2:$F$187,4,FALSE))</f>
      </c>
      <c r="O21" s="224">
        <f>IF($F21="","",VLOOKUP($F21,'小学校リスト'!$B$2:$F$187,5,FALSE))</f>
      </c>
      <c r="P21" s="223">
        <v>1</v>
      </c>
      <c r="Q21" s="224">
        <f>IF($F21="","",VLOOKUP($F21,'小学校リスト'!$B$2:$F$187,3,FALSE))</f>
      </c>
      <c r="R21" s="234">
        <f>IF(COUNTIF(C21:H21,"")=6,"",VLOOKUP('実施報告・申込書'!$C$16,'実施報告・申込書'!$R$10:$S$209,1,FALSE))</f>
      </c>
      <c r="S21" s="234">
        <f>IF(COUNTIF(C21:H21,"")=6,"",VLOOKUP('実施報告・申込書'!$C$16,'実施報告・申込書'!$R$10:$S$209,2,FALSE))</f>
      </c>
      <c r="T21" s="64">
        <f t="shared" si="1"/>
      </c>
    </row>
    <row r="22" spans="1:20" ht="14.25" customHeight="1">
      <c r="A22" s="217">
        <v>21</v>
      </c>
      <c r="B22" s="252">
        <f>IF(E22="","",IF(E22&lt;=sa1!$E$10,"C",IF(E22&lt;=sa1!$E$8,"B",IF(E22&lt;=sa1!$E$6,"A"))))</f>
      </c>
      <c r="C22" s="218"/>
      <c r="D22" s="218"/>
      <c r="E22" s="219"/>
      <c r="F22" s="219"/>
      <c r="G22" s="220"/>
      <c r="H22" s="221"/>
      <c r="I22" s="221"/>
      <c r="J22" s="256"/>
      <c r="K22" s="225" t="str">
        <f t="shared" si="2"/>
        <v>未入力</v>
      </c>
      <c r="L22" s="223">
        <f t="shared" si="0"/>
      </c>
      <c r="M22" s="223">
        <f>IF(E22="","",IF(E22&lt;=sa1!$E$11,6,IF(E22&lt;=sa1!$E$10,5,IF(E22&lt;=sa1!$E$9,4,IF(E22&lt;=sa1!$E$8,3,IF(E22&lt;=sa1!$E$7,2,IF(E22&lt;=sa1!$E$6,1)))))))</f>
      </c>
      <c r="N22" s="224">
        <f>IF($F22="","",VLOOKUP($F22,'小学校リスト'!$B$2:$F$187,4,FALSE))</f>
      </c>
      <c r="O22" s="224">
        <f>IF($F22="","",VLOOKUP($F22,'小学校リスト'!$B$2:$F$187,5,FALSE))</f>
      </c>
      <c r="P22" s="223">
        <v>1</v>
      </c>
      <c r="Q22" s="224">
        <f>IF($F22="","",VLOOKUP($F22,'小学校リスト'!$B$2:$F$187,3,FALSE))</f>
      </c>
      <c r="R22" s="234">
        <f>IF(COUNTIF(C22:H22,"")=6,"",VLOOKUP('実施報告・申込書'!$C$16,'実施報告・申込書'!$R$10:$S$209,1,FALSE))</f>
      </c>
      <c r="S22" s="234">
        <f>IF(COUNTIF(C22:H22,"")=6,"",VLOOKUP('実施報告・申込書'!$C$16,'実施報告・申込書'!$R$10:$S$209,2,FALSE))</f>
      </c>
      <c r="T22" s="64">
        <f t="shared" si="1"/>
      </c>
    </row>
    <row r="23" spans="1:20" ht="14.25" customHeight="1">
      <c r="A23" s="217">
        <v>22</v>
      </c>
      <c r="B23" s="252">
        <f>IF(E23="","",IF(E23&lt;=sa1!$E$10,"C",IF(E23&lt;=sa1!$E$8,"B",IF(E23&lt;=sa1!$E$6,"A"))))</f>
      </c>
      <c r="C23" s="218"/>
      <c r="D23" s="218"/>
      <c r="E23" s="219"/>
      <c r="F23" s="219"/>
      <c r="G23" s="220"/>
      <c r="H23" s="221"/>
      <c r="I23" s="221"/>
      <c r="J23" s="256"/>
      <c r="K23" s="225" t="str">
        <f t="shared" si="2"/>
        <v>未入力</v>
      </c>
      <c r="L23" s="223">
        <f t="shared" si="0"/>
      </c>
      <c r="M23" s="223">
        <f>IF(E23="","",IF(E23&lt;=sa1!$E$11,6,IF(E23&lt;=sa1!$E$10,5,IF(E23&lt;=sa1!$E$9,4,IF(E23&lt;=sa1!$E$8,3,IF(E23&lt;=sa1!$E$7,2,IF(E23&lt;=sa1!$E$6,1)))))))</f>
      </c>
      <c r="N23" s="224">
        <f>IF($F23="","",VLOOKUP($F23,'小学校リスト'!$B$2:$F$187,4,FALSE))</f>
      </c>
      <c r="O23" s="224">
        <f>IF($F23="","",VLOOKUP($F23,'小学校リスト'!$B$2:$F$187,5,FALSE))</f>
      </c>
      <c r="P23" s="223">
        <v>1</v>
      </c>
      <c r="Q23" s="224">
        <f>IF($F23="","",VLOOKUP($F23,'小学校リスト'!$B$2:$F$187,3,FALSE))</f>
      </c>
      <c r="R23" s="234">
        <f>IF(COUNTIF(C23:H23,"")=6,"",VLOOKUP('実施報告・申込書'!$C$16,'実施報告・申込書'!$R$10:$S$209,1,FALSE))</f>
      </c>
      <c r="S23" s="234">
        <f>IF(COUNTIF(C23:H23,"")=6,"",VLOOKUP('実施報告・申込書'!$C$16,'実施報告・申込書'!$R$10:$S$209,2,FALSE))</f>
      </c>
      <c r="T23" s="64">
        <f t="shared" si="1"/>
      </c>
    </row>
    <row r="24" spans="1:20" ht="14.25" customHeight="1">
      <c r="A24" s="217">
        <v>23</v>
      </c>
      <c r="B24" s="252">
        <f>IF(E24="","",IF(E24&lt;=sa1!$E$10,"C",IF(E24&lt;=sa1!$E$8,"B",IF(E24&lt;=sa1!$E$6,"A"))))</f>
      </c>
      <c r="C24" s="218"/>
      <c r="D24" s="218"/>
      <c r="E24" s="219"/>
      <c r="F24" s="219"/>
      <c r="G24" s="220"/>
      <c r="H24" s="221"/>
      <c r="I24" s="221"/>
      <c r="J24" s="256"/>
      <c r="K24" s="225" t="str">
        <f t="shared" si="2"/>
        <v>未入力</v>
      </c>
      <c r="L24" s="223">
        <f t="shared" si="0"/>
      </c>
      <c r="M24" s="223">
        <f>IF(E24="","",IF(E24&lt;=sa1!$E$11,6,IF(E24&lt;=sa1!$E$10,5,IF(E24&lt;=sa1!$E$9,4,IF(E24&lt;=sa1!$E$8,3,IF(E24&lt;=sa1!$E$7,2,IF(E24&lt;=sa1!$E$6,1)))))))</f>
      </c>
      <c r="N24" s="224">
        <f>IF($F24="","",VLOOKUP($F24,'小学校リスト'!$B$2:$F$187,4,FALSE))</f>
      </c>
      <c r="O24" s="224">
        <f>IF($F24="","",VLOOKUP($F24,'小学校リスト'!$B$2:$F$187,5,FALSE))</f>
      </c>
      <c r="P24" s="223">
        <v>1</v>
      </c>
      <c r="Q24" s="224">
        <f>IF($F24="","",VLOOKUP($F24,'小学校リスト'!$B$2:$F$187,3,FALSE))</f>
      </c>
      <c r="R24" s="234">
        <f>IF(COUNTIF(C24:H24,"")=6,"",VLOOKUP('実施報告・申込書'!$C$16,'実施報告・申込書'!$R$10:$S$209,1,FALSE))</f>
      </c>
      <c r="S24" s="234">
        <f>IF(COUNTIF(C24:H24,"")=6,"",VLOOKUP('実施報告・申込書'!$C$16,'実施報告・申込書'!$R$10:$S$209,2,FALSE))</f>
      </c>
      <c r="T24" s="64">
        <f t="shared" si="1"/>
      </c>
    </row>
    <row r="25" spans="1:20" ht="14.25" customHeight="1">
      <c r="A25" s="217">
        <v>24</v>
      </c>
      <c r="B25" s="252">
        <f>IF(E25="","",IF(E25&lt;=sa1!$E$10,"C",IF(E25&lt;=sa1!$E$8,"B",IF(E25&lt;=sa1!$E$6,"A"))))</f>
      </c>
      <c r="C25" s="218"/>
      <c r="D25" s="218"/>
      <c r="E25" s="219"/>
      <c r="F25" s="219"/>
      <c r="G25" s="220"/>
      <c r="H25" s="221"/>
      <c r="I25" s="221"/>
      <c r="J25" s="256"/>
      <c r="K25" s="225" t="str">
        <f t="shared" si="2"/>
        <v>未入力</v>
      </c>
      <c r="L25" s="223">
        <f t="shared" si="0"/>
      </c>
      <c r="M25" s="223">
        <f>IF(E25="","",IF(E25&lt;=sa1!$E$11,6,IF(E25&lt;=sa1!$E$10,5,IF(E25&lt;=sa1!$E$9,4,IF(E25&lt;=sa1!$E$8,3,IF(E25&lt;=sa1!$E$7,2,IF(E25&lt;=sa1!$E$6,1)))))))</f>
      </c>
      <c r="N25" s="224">
        <f>IF($F25="","",VLOOKUP($F25,'小学校リスト'!$B$2:$F$187,4,FALSE))</f>
      </c>
      <c r="O25" s="224">
        <f>IF($F25="","",VLOOKUP($F25,'小学校リスト'!$B$2:$F$187,5,FALSE))</f>
      </c>
      <c r="P25" s="223">
        <v>1</v>
      </c>
      <c r="Q25" s="224">
        <f>IF($F25="","",VLOOKUP($F25,'小学校リスト'!$B$2:$F$187,3,FALSE))</f>
      </c>
      <c r="R25" s="234">
        <f>IF(COUNTIF(C25:H25,"")=6,"",VLOOKUP('実施報告・申込書'!$C$16,'実施報告・申込書'!$R$10:$S$209,1,FALSE))</f>
      </c>
      <c r="S25" s="234">
        <f>IF(COUNTIF(C25:H25,"")=6,"",VLOOKUP('実施報告・申込書'!$C$16,'実施報告・申込書'!$R$10:$S$209,2,FALSE))</f>
      </c>
      <c r="T25" s="64">
        <f t="shared" si="1"/>
      </c>
    </row>
    <row r="26" spans="1:20" ht="14.25" customHeight="1">
      <c r="A26" s="217">
        <v>25</v>
      </c>
      <c r="B26" s="252">
        <f>IF(E26="","",IF(E26&lt;=sa1!$E$10,"C",IF(E26&lt;=sa1!$E$8,"B",IF(E26&lt;=sa1!$E$6,"A"))))</f>
      </c>
      <c r="C26" s="218"/>
      <c r="D26" s="218"/>
      <c r="E26" s="219"/>
      <c r="F26" s="219"/>
      <c r="G26" s="220"/>
      <c r="H26" s="221"/>
      <c r="I26" s="221"/>
      <c r="J26" s="256"/>
      <c r="K26" s="225" t="str">
        <f t="shared" si="2"/>
        <v>未入力</v>
      </c>
      <c r="L26" s="223">
        <f t="shared" si="0"/>
      </c>
      <c r="M26" s="223">
        <f>IF(E26="","",IF(E26&lt;=sa1!$E$11,6,IF(E26&lt;=sa1!$E$10,5,IF(E26&lt;=sa1!$E$9,4,IF(E26&lt;=sa1!$E$8,3,IF(E26&lt;=sa1!$E$7,2,IF(E26&lt;=sa1!$E$6,1)))))))</f>
      </c>
      <c r="N26" s="224">
        <f>IF($F26="","",VLOOKUP($F26,'小学校リスト'!$B$2:$F$187,4,FALSE))</f>
      </c>
      <c r="O26" s="224">
        <f>IF($F26="","",VLOOKUP($F26,'小学校リスト'!$B$2:$F$187,5,FALSE))</f>
      </c>
      <c r="P26" s="223">
        <v>1</v>
      </c>
      <c r="Q26" s="224">
        <f>IF($F26="","",VLOOKUP($F26,'小学校リスト'!$B$2:$F$187,3,FALSE))</f>
      </c>
      <c r="R26" s="234">
        <f>IF(COUNTIF(C26:H26,"")=6,"",VLOOKUP('実施報告・申込書'!$C$16,'実施報告・申込書'!$R$10:$S$209,1,FALSE))</f>
      </c>
      <c r="S26" s="234">
        <f>IF(COUNTIF(C26:H26,"")=6,"",VLOOKUP('実施報告・申込書'!$C$16,'実施報告・申込書'!$R$10:$S$209,2,FALSE))</f>
      </c>
      <c r="T26" s="64">
        <f t="shared" si="1"/>
      </c>
    </row>
    <row r="27" spans="1:20" ht="14.25" customHeight="1">
      <c r="A27" s="217">
        <v>26</v>
      </c>
      <c r="B27" s="252">
        <f>IF(E27="","",IF(E27&lt;=sa1!$E$10,"C",IF(E27&lt;=sa1!$E$8,"B",IF(E27&lt;=sa1!$E$6,"A"))))</f>
      </c>
      <c r="C27" s="218"/>
      <c r="D27" s="218"/>
      <c r="E27" s="219"/>
      <c r="F27" s="219"/>
      <c r="G27" s="220"/>
      <c r="H27" s="221"/>
      <c r="I27" s="221"/>
      <c r="J27" s="256"/>
      <c r="K27" s="225" t="str">
        <f t="shared" si="2"/>
        <v>未入力</v>
      </c>
      <c r="L27" s="223">
        <f t="shared" si="0"/>
      </c>
      <c r="M27" s="223">
        <f>IF(E27="","",IF(E27&lt;=sa1!$E$11,6,IF(E27&lt;=sa1!$E$10,5,IF(E27&lt;=sa1!$E$9,4,IF(E27&lt;=sa1!$E$8,3,IF(E27&lt;=sa1!$E$7,2,IF(E27&lt;=sa1!$E$6,1)))))))</f>
      </c>
      <c r="N27" s="224">
        <f>IF($F27="","",VLOOKUP($F27,'小学校リスト'!$B$2:$F$187,4,FALSE))</f>
      </c>
      <c r="O27" s="224">
        <f>IF($F27="","",VLOOKUP($F27,'小学校リスト'!$B$2:$F$187,5,FALSE))</f>
      </c>
      <c r="P27" s="223">
        <v>1</v>
      </c>
      <c r="Q27" s="224">
        <f>IF($F27="","",VLOOKUP($F27,'小学校リスト'!$B$2:$F$187,3,FALSE))</f>
      </c>
      <c r="R27" s="234">
        <f>IF(COUNTIF(C27:H27,"")=6,"",VLOOKUP('実施報告・申込書'!$C$16,'実施報告・申込書'!$R$10:$S$209,1,FALSE))</f>
      </c>
      <c r="S27" s="234">
        <f>IF(COUNTIF(C27:H27,"")=6,"",VLOOKUP('実施報告・申込書'!$C$16,'実施報告・申込書'!$R$10:$S$209,2,FALSE))</f>
      </c>
      <c r="T27" s="64">
        <f t="shared" si="1"/>
      </c>
    </row>
    <row r="28" spans="1:20" ht="14.25" customHeight="1">
      <c r="A28" s="217">
        <v>27</v>
      </c>
      <c r="B28" s="252">
        <f>IF(E28="","",IF(E28&lt;=sa1!$E$10,"C",IF(E28&lt;=sa1!$E$8,"B",IF(E28&lt;=sa1!$E$6,"A"))))</f>
      </c>
      <c r="C28" s="218"/>
      <c r="D28" s="218"/>
      <c r="E28" s="219"/>
      <c r="F28" s="219"/>
      <c r="G28" s="220"/>
      <c r="H28" s="221"/>
      <c r="I28" s="221"/>
      <c r="J28" s="256"/>
      <c r="K28" s="225" t="str">
        <f t="shared" si="2"/>
        <v>未入力</v>
      </c>
      <c r="L28" s="223">
        <f t="shared" si="0"/>
      </c>
      <c r="M28" s="223">
        <f>IF(E28="","",IF(E28&lt;=sa1!$E$11,6,IF(E28&lt;=sa1!$E$10,5,IF(E28&lt;=sa1!$E$9,4,IF(E28&lt;=sa1!$E$8,3,IF(E28&lt;=sa1!$E$7,2,IF(E28&lt;=sa1!$E$6,1)))))))</f>
      </c>
      <c r="N28" s="224">
        <f>IF($F28="","",VLOOKUP($F28,'小学校リスト'!$B$2:$F$187,4,FALSE))</f>
      </c>
      <c r="O28" s="224">
        <f>IF($F28="","",VLOOKUP($F28,'小学校リスト'!$B$2:$F$187,5,FALSE))</f>
      </c>
      <c r="P28" s="223">
        <v>1</v>
      </c>
      <c r="Q28" s="224">
        <f>IF($F28="","",VLOOKUP($F28,'小学校リスト'!$B$2:$F$187,3,FALSE))</f>
      </c>
      <c r="R28" s="234">
        <f>IF(COUNTIF(C28:H28,"")=6,"",VLOOKUP('実施報告・申込書'!$C$16,'実施報告・申込書'!$R$10:$S$209,1,FALSE))</f>
      </c>
      <c r="S28" s="234">
        <f>IF(COUNTIF(C28:H28,"")=6,"",VLOOKUP('実施報告・申込書'!$C$16,'実施報告・申込書'!$R$10:$S$209,2,FALSE))</f>
      </c>
      <c r="T28" s="64">
        <f t="shared" si="1"/>
      </c>
    </row>
    <row r="29" spans="1:20" ht="14.25" customHeight="1">
      <c r="A29" s="217">
        <v>28</v>
      </c>
      <c r="B29" s="252">
        <f>IF(E29="","",IF(E29&lt;=sa1!$E$10,"C",IF(E29&lt;=sa1!$E$8,"B",IF(E29&lt;=sa1!$E$6,"A"))))</f>
      </c>
      <c r="C29" s="218"/>
      <c r="D29" s="218"/>
      <c r="E29" s="219"/>
      <c r="F29" s="219"/>
      <c r="G29" s="220"/>
      <c r="H29" s="221"/>
      <c r="I29" s="221"/>
      <c r="J29" s="256"/>
      <c r="K29" s="225" t="str">
        <f t="shared" si="2"/>
        <v>未入力</v>
      </c>
      <c r="L29" s="223">
        <f t="shared" si="0"/>
      </c>
      <c r="M29" s="223">
        <f>IF(E29="","",IF(E29&lt;=sa1!$E$11,6,IF(E29&lt;=sa1!$E$10,5,IF(E29&lt;=sa1!$E$9,4,IF(E29&lt;=sa1!$E$8,3,IF(E29&lt;=sa1!$E$7,2,IF(E29&lt;=sa1!$E$6,1)))))))</f>
      </c>
      <c r="N29" s="224">
        <f>IF($F29="","",VLOOKUP($F29,'小学校リスト'!$B$2:$F$187,4,FALSE))</f>
      </c>
      <c r="O29" s="224">
        <f>IF($F29="","",VLOOKUP($F29,'小学校リスト'!$B$2:$F$187,5,FALSE))</f>
      </c>
      <c r="P29" s="223">
        <v>1</v>
      </c>
      <c r="Q29" s="224">
        <f>IF($F29="","",VLOOKUP($F29,'小学校リスト'!$B$2:$F$187,3,FALSE))</f>
      </c>
      <c r="R29" s="234">
        <f>IF(COUNTIF(C29:H29,"")=6,"",VLOOKUP('実施報告・申込書'!$C$16,'実施報告・申込書'!$R$10:$S$209,1,FALSE))</f>
      </c>
      <c r="S29" s="234">
        <f>IF(COUNTIF(C29:H29,"")=6,"",VLOOKUP('実施報告・申込書'!$C$16,'実施報告・申込書'!$R$10:$S$209,2,FALSE))</f>
      </c>
      <c r="T29" s="64">
        <f t="shared" si="1"/>
      </c>
    </row>
    <row r="30" spans="1:20" ht="14.25" customHeight="1">
      <c r="A30" s="217">
        <v>29</v>
      </c>
      <c r="B30" s="252">
        <f>IF(E30="","",IF(E30&lt;=sa1!$E$10,"C",IF(E30&lt;=sa1!$E$8,"B",IF(E30&lt;=sa1!$E$6,"A"))))</f>
      </c>
      <c r="C30" s="218"/>
      <c r="D30" s="218"/>
      <c r="E30" s="219"/>
      <c r="F30" s="219"/>
      <c r="G30" s="220"/>
      <c r="H30" s="221"/>
      <c r="I30" s="221"/>
      <c r="J30" s="256"/>
      <c r="K30" s="225" t="str">
        <f t="shared" si="2"/>
        <v>未入力</v>
      </c>
      <c r="L30" s="223">
        <f t="shared" si="0"/>
      </c>
      <c r="M30" s="223">
        <f>IF(E30="","",IF(E30&lt;=sa1!$E$11,6,IF(E30&lt;=sa1!$E$10,5,IF(E30&lt;=sa1!$E$9,4,IF(E30&lt;=sa1!$E$8,3,IF(E30&lt;=sa1!$E$7,2,IF(E30&lt;=sa1!$E$6,1)))))))</f>
      </c>
      <c r="N30" s="224">
        <f>IF($F30="","",VLOOKUP($F30,'小学校リスト'!$B$2:$F$187,4,FALSE))</f>
      </c>
      <c r="O30" s="224">
        <f>IF($F30="","",VLOOKUP($F30,'小学校リスト'!$B$2:$F$187,5,FALSE))</f>
      </c>
      <c r="P30" s="223">
        <v>1</v>
      </c>
      <c r="Q30" s="224">
        <f>IF($F30="","",VLOOKUP($F30,'小学校リスト'!$B$2:$F$187,3,FALSE))</f>
      </c>
      <c r="R30" s="234">
        <f>IF(COUNTIF(C30:H30,"")=6,"",VLOOKUP('実施報告・申込書'!$C$16,'実施報告・申込書'!$R$10:$S$209,1,FALSE))</f>
      </c>
      <c r="S30" s="234">
        <f>IF(COUNTIF(C30:H30,"")=6,"",VLOOKUP('実施報告・申込書'!$C$16,'実施報告・申込書'!$R$10:$S$209,2,FALSE))</f>
      </c>
      <c r="T30" s="64">
        <f t="shared" si="1"/>
      </c>
    </row>
    <row r="31" spans="1:20" ht="14.25" customHeight="1">
      <c r="A31" s="217">
        <v>30</v>
      </c>
      <c r="B31" s="252">
        <f>IF(E31="","",IF(E31&lt;=sa1!$E$10,"C",IF(E31&lt;=sa1!$E$8,"B",IF(E31&lt;=sa1!$E$6,"A"))))</f>
      </c>
      <c r="C31" s="218"/>
      <c r="D31" s="218"/>
      <c r="E31" s="219"/>
      <c r="F31" s="219"/>
      <c r="G31" s="220"/>
      <c r="H31" s="221"/>
      <c r="I31" s="221"/>
      <c r="J31" s="256"/>
      <c r="K31" s="225" t="str">
        <f t="shared" si="2"/>
        <v>未入力</v>
      </c>
      <c r="L31" s="223">
        <f t="shared" si="0"/>
      </c>
      <c r="M31" s="223">
        <f>IF(E31="","",IF(E31&lt;=sa1!$E$11,6,IF(E31&lt;=sa1!$E$10,5,IF(E31&lt;=sa1!$E$9,4,IF(E31&lt;=sa1!$E$8,3,IF(E31&lt;=sa1!$E$7,2,IF(E31&lt;=sa1!$E$6,1)))))))</f>
      </c>
      <c r="N31" s="224">
        <f>IF($F31="","",VLOOKUP($F31,'小学校リスト'!$B$2:$F$187,4,FALSE))</f>
      </c>
      <c r="O31" s="224">
        <f>IF($F31="","",VLOOKUP($F31,'小学校リスト'!$B$2:$F$187,5,FALSE))</f>
      </c>
      <c r="P31" s="223">
        <v>1</v>
      </c>
      <c r="Q31" s="224">
        <f>IF($F31="","",VLOOKUP($F31,'小学校リスト'!$B$2:$F$187,3,FALSE))</f>
      </c>
      <c r="R31" s="234">
        <f>IF(COUNTIF(C31:H31,"")=6,"",VLOOKUP('実施報告・申込書'!$C$16,'実施報告・申込書'!$R$10:$S$209,1,FALSE))</f>
      </c>
      <c r="S31" s="234">
        <f>IF(COUNTIF(C31:H31,"")=6,"",VLOOKUP('実施報告・申込書'!$C$16,'実施報告・申込書'!$R$10:$S$209,2,FALSE))</f>
      </c>
      <c r="T31" s="64">
        <f t="shared" si="1"/>
      </c>
    </row>
    <row r="32" spans="1:20" ht="14.25" customHeight="1">
      <c r="A32" s="217">
        <v>31</v>
      </c>
      <c r="B32" s="252">
        <f>IF(E32="","",IF(E32&lt;=sa1!$E$10,"C",IF(E32&lt;=sa1!$E$8,"B",IF(E32&lt;=sa1!$E$6,"A"))))</f>
      </c>
      <c r="C32" s="218"/>
      <c r="D32" s="218"/>
      <c r="E32" s="219"/>
      <c r="F32" s="219"/>
      <c r="G32" s="220"/>
      <c r="H32" s="221"/>
      <c r="I32" s="221"/>
      <c r="J32" s="256"/>
      <c r="K32" s="225" t="str">
        <f t="shared" si="2"/>
        <v>未入力</v>
      </c>
      <c r="L32" s="223">
        <f t="shared" si="0"/>
      </c>
      <c r="M32" s="223">
        <f>IF(E32="","",IF(E32&lt;=sa1!$E$11,6,IF(E32&lt;=sa1!$E$10,5,IF(E32&lt;=sa1!$E$9,4,IF(E32&lt;=sa1!$E$8,3,IF(E32&lt;=sa1!$E$7,2,IF(E32&lt;=sa1!$E$6,1)))))))</f>
      </c>
      <c r="N32" s="224">
        <f>IF($F32="","",VLOOKUP($F32,'小学校リスト'!$B$2:$F$187,4,FALSE))</f>
      </c>
      <c r="O32" s="224">
        <f>IF($F32="","",VLOOKUP($F32,'小学校リスト'!$B$2:$F$187,5,FALSE))</f>
      </c>
      <c r="P32" s="223">
        <v>1</v>
      </c>
      <c r="Q32" s="224">
        <f>IF($F32="","",VLOOKUP($F32,'小学校リスト'!$B$2:$F$187,3,FALSE))</f>
      </c>
      <c r="R32" s="234">
        <f>IF(COUNTIF(C32:H32,"")=6,"",VLOOKUP('実施報告・申込書'!$C$16,'実施報告・申込書'!$R$10:$S$209,1,FALSE))</f>
      </c>
      <c r="S32" s="234">
        <f>IF(COUNTIF(C32:H32,"")=6,"",VLOOKUP('実施報告・申込書'!$C$16,'実施報告・申込書'!$R$10:$S$209,2,FALSE))</f>
      </c>
      <c r="T32" s="64">
        <f t="shared" si="1"/>
      </c>
    </row>
    <row r="33" spans="1:20" ht="14.25" customHeight="1">
      <c r="A33" s="217">
        <v>32</v>
      </c>
      <c r="B33" s="252">
        <f>IF(E33="","",IF(E33&lt;=sa1!$E$10,"C",IF(E33&lt;=sa1!$E$8,"B",IF(E33&lt;=sa1!$E$6,"A"))))</f>
      </c>
      <c r="C33" s="218"/>
      <c r="D33" s="218"/>
      <c r="E33" s="219"/>
      <c r="F33" s="219"/>
      <c r="G33" s="220"/>
      <c r="H33" s="221"/>
      <c r="I33" s="221"/>
      <c r="J33" s="256"/>
      <c r="K33" s="225" t="str">
        <f t="shared" si="2"/>
        <v>未入力</v>
      </c>
      <c r="L33" s="223">
        <f t="shared" si="0"/>
      </c>
      <c r="M33" s="223">
        <f>IF(E33="","",IF(E33&lt;=sa1!$E$11,6,IF(E33&lt;=sa1!$E$10,5,IF(E33&lt;=sa1!$E$9,4,IF(E33&lt;=sa1!$E$8,3,IF(E33&lt;=sa1!$E$7,2,IF(E33&lt;=sa1!$E$6,1)))))))</f>
      </c>
      <c r="N33" s="224">
        <f>IF($F33="","",VLOOKUP($F33,'小学校リスト'!$B$2:$F$187,4,FALSE))</f>
      </c>
      <c r="O33" s="224">
        <f>IF($F33="","",VLOOKUP($F33,'小学校リスト'!$B$2:$F$187,5,FALSE))</f>
      </c>
      <c r="P33" s="223">
        <v>1</v>
      </c>
      <c r="Q33" s="224">
        <f>IF($F33="","",VLOOKUP($F33,'小学校リスト'!$B$2:$F$187,3,FALSE))</f>
      </c>
      <c r="R33" s="234">
        <f>IF(COUNTIF(C33:H33,"")=6,"",VLOOKUP('実施報告・申込書'!$C$16,'実施報告・申込書'!$R$10:$S$209,1,FALSE))</f>
      </c>
      <c r="S33" s="234">
        <f>IF(COUNTIF(C33:H33,"")=6,"",VLOOKUP('実施報告・申込書'!$C$16,'実施報告・申込書'!$R$10:$S$209,2,FALSE))</f>
      </c>
      <c r="T33" s="64">
        <f t="shared" si="1"/>
      </c>
    </row>
    <row r="34" spans="1:20" ht="14.25" customHeight="1">
      <c r="A34" s="217">
        <v>33</v>
      </c>
      <c r="B34" s="252">
        <f>IF(E34="","",IF(E34&lt;=sa1!$E$10,"C",IF(E34&lt;=sa1!$E$8,"B",IF(E34&lt;=sa1!$E$6,"A"))))</f>
      </c>
      <c r="C34" s="218"/>
      <c r="D34" s="218"/>
      <c r="E34" s="219"/>
      <c r="F34" s="219"/>
      <c r="G34" s="220"/>
      <c r="H34" s="221"/>
      <c r="I34" s="221"/>
      <c r="J34" s="256"/>
      <c r="K34" s="225" t="str">
        <f t="shared" si="2"/>
        <v>未入力</v>
      </c>
      <c r="L34" s="223">
        <f aca="true" t="shared" si="3" ref="L34:L65">IF(G34="","",VLOOKUP(G34,$V$2:$W$10,2,FALSE))</f>
      </c>
      <c r="M34" s="223">
        <f>IF(E34="","",IF(E34&lt;=sa1!$E$11,6,IF(E34&lt;=sa1!$E$10,5,IF(E34&lt;=sa1!$E$9,4,IF(E34&lt;=sa1!$E$8,3,IF(E34&lt;=sa1!$E$7,2,IF(E34&lt;=sa1!$E$6,1)))))))</f>
      </c>
      <c r="N34" s="224">
        <f>IF($F34="","",VLOOKUP($F34,'小学校リスト'!$B$2:$F$187,4,FALSE))</f>
      </c>
      <c r="O34" s="224">
        <f>IF($F34="","",VLOOKUP($F34,'小学校リスト'!$B$2:$F$187,5,FALSE))</f>
      </c>
      <c r="P34" s="223">
        <v>1</v>
      </c>
      <c r="Q34" s="224">
        <f>IF($F34="","",VLOOKUP($F34,'小学校リスト'!$B$2:$F$187,3,FALSE))</f>
      </c>
      <c r="R34" s="234">
        <f>IF(COUNTIF(C34:H34,"")=6,"",VLOOKUP('実施報告・申込書'!$C$16,'実施報告・申込書'!$R$10:$S$209,1,FALSE))</f>
      </c>
      <c r="S34" s="234">
        <f>IF(COUNTIF(C34:H34,"")=6,"",VLOOKUP('実施報告・申込書'!$C$16,'実施報告・申込書'!$R$10:$S$209,2,FALSE))</f>
      </c>
      <c r="T34" s="64">
        <f aca="true" t="shared" si="4" ref="T34:T65">IF(L34="","",IF(LEFT(L34,1)&gt;="6","ERROR",IF(B34="C",G34,IF(RIGHT(L34,2)="00","ERROR",G34))))</f>
      </c>
    </row>
    <row r="35" spans="1:20" ht="14.25" customHeight="1">
      <c r="A35" s="217">
        <v>34</v>
      </c>
      <c r="B35" s="252">
        <f>IF(E35="","",IF(E35&lt;=sa1!$E$10,"C",IF(E35&lt;=sa1!$E$8,"B",IF(E35&lt;=sa1!$E$6,"A"))))</f>
      </c>
      <c r="C35" s="218"/>
      <c r="D35" s="218"/>
      <c r="E35" s="219"/>
      <c r="F35" s="219"/>
      <c r="G35" s="220"/>
      <c r="H35" s="221"/>
      <c r="I35" s="221"/>
      <c r="J35" s="256"/>
      <c r="K35" s="225" t="str">
        <f t="shared" si="2"/>
        <v>未入力</v>
      </c>
      <c r="L35" s="223">
        <f t="shared" si="3"/>
      </c>
      <c r="M35" s="223">
        <f>IF(E35="","",IF(E35&lt;=sa1!$E$11,6,IF(E35&lt;=sa1!$E$10,5,IF(E35&lt;=sa1!$E$9,4,IF(E35&lt;=sa1!$E$8,3,IF(E35&lt;=sa1!$E$7,2,IF(E35&lt;=sa1!$E$6,1)))))))</f>
      </c>
      <c r="N35" s="224">
        <f>IF($F35="","",VLOOKUP($F35,'小学校リスト'!$B$2:$F$187,4,FALSE))</f>
      </c>
      <c r="O35" s="224">
        <f>IF($F35="","",VLOOKUP($F35,'小学校リスト'!$B$2:$F$187,5,FALSE))</f>
      </c>
      <c r="P35" s="223">
        <v>1</v>
      </c>
      <c r="Q35" s="224">
        <f>IF($F35="","",VLOOKUP($F35,'小学校リスト'!$B$2:$F$187,3,FALSE))</f>
      </c>
      <c r="R35" s="234">
        <f>IF(COUNTIF(C35:H35,"")=6,"",VLOOKUP('実施報告・申込書'!$C$16,'実施報告・申込書'!$R$10:$S$209,1,FALSE))</f>
      </c>
      <c r="S35" s="234">
        <f>IF(COUNTIF(C35:H35,"")=6,"",VLOOKUP('実施報告・申込書'!$C$16,'実施報告・申込書'!$R$10:$S$209,2,FALSE))</f>
      </c>
      <c r="T35" s="64">
        <f t="shared" si="4"/>
      </c>
    </row>
    <row r="36" spans="1:20" ht="14.25" customHeight="1">
      <c r="A36" s="217">
        <v>35</v>
      </c>
      <c r="B36" s="252">
        <f>IF(E36="","",IF(E36&lt;=sa1!$E$10,"C",IF(E36&lt;=sa1!$E$8,"B",IF(E36&lt;=sa1!$E$6,"A"))))</f>
      </c>
      <c r="C36" s="218"/>
      <c r="D36" s="218"/>
      <c r="E36" s="219"/>
      <c r="F36" s="219"/>
      <c r="G36" s="220"/>
      <c r="H36" s="221"/>
      <c r="I36" s="221"/>
      <c r="J36" s="256"/>
      <c r="K36" s="225" t="str">
        <f t="shared" si="2"/>
        <v>未入力</v>
      </c>
      <c r="L36" s="223">
        <f t="shared" si="3"/>
      </c>
      <c r="M36" s="223">
        <f>IF(E36="","",IF(E36&lt;=sa1!$E$11,6,IF(E36&lt;=sa1!$E$10,5,IF(E36&lt;=sa1!$E$9,4,IF(E36&lt;=sa1!$E$8,3,IF(E36&lt;=sa1!$E$7,2,IF(E36&lt;=sa1!$E$6,1)))))))</f>
      </c>
      <c r="N36" s="224">
        <f>IF($F36="","",VLOOKUP($F36,'小学校リスト'!$B$2:$F$187,4,FALSE))</f>
      </c>
      <c r="O36" s="224">
        <f>IF($F36="","",VLOOKUP($F36,'小学校リスト'!$B$2:$F$187,5,FALSE))</f>
      </c>
      <c r="P36" s="223">
        <v>1</v>
      </c>
      <c r="Q36" s="224">
        <f>IF($F36="","",VLOOKUP($F36,'小学校リスト'!$B$2:$F$187,3,FALSE))</f>
      </c>
      <c r="R36" s="234">
        <f>IF(COUNTIF(C36:H36,"")=6,"",VLOOKUP('実施報告・申込書'!$C$16,'実施報告・申込書'!$R$10:$S$209,1,FALSE))</f>
      </c>
      <c r="S36" s="234">
        <f>IF(COUNTIF(C36:H36,"")=6,"",VLOOKUP('実施報告・申込書'!$C$16,'実施報告・申込書'!$R$10:$S$209,2,FALSE))</f>
      </c>
      <c r="T36" s="64">
        <f t="shared" si="4"/>
      </c>
    </row>
    <row r="37" spans="1:20" ht="14.25" customHeight="1">
      <c r="A37" s="217">
        <v>36</v>
      </c>
      <c r="B37" s="252">
        <f>IF(E37="","",IF(E37&lt;=sa1!$E$10,"C",IF(E37&lt;=sa1!$E$8,"B",IF(E37&lt;=sa1!$E$6,"A"))))</f>
      </c>
      <c r="C37" s="218"/>
      <c r="D37" s="218"/>
      <c r="E37" s="219"/>
      <c r="F37" s="219"/>
      <c r="G37" s="220"/>
      <c r="H37" s="221"/>
      <c r="I37" s="221"/>
      <c r="J37" s="256"/>
      <c r="K37" s="225" t="str">
        <f t="shared" si="2"/>
        <v>未入力</v>
      </c>
      <c r="L37" s="223">
        <f t="shared" si="3"/>
      </c>
      <c r="M37" s="223">
        <f>IF(E37="","",IF(E37&lt;=sa1!$E$11,6,IF(E37&lt;=sa1!$E$10,5,IF(E37&lt;=sa1!$E$9,4,IF(E37&lt;=sa1!$E$8,3,IF(E37&lt;=sa1!$E$7,2,IF(E37&lt;=sa1!$E$6,1)))))))</f>
      </c>
      <c r="N37" s="224">
        <f>IF($F37="","",VLOOKUP($F37,'小学校リスト'!$B$2:$F$187,4,FALSE))</f>
      </c>
      <c r="O37" s="224">
        <f>IF($F37="","",VLOOKUP($F37,'小学校リスト'!$B$2:$F$187,5,FALSE))</f>
      </c>
      <c r="P37" s="223">
        <v>1</v>
      </c>
      <c r="Q37" s="224">
        <f>IF($F37="","",VLOOKUP($F37,'小学校リスト'!$B$2:$F$187,3,FALSE))</f>
      </c>
      <c r="R37" s="234">
        <f>IF(COUNTIF(C37:H37,"")=6,"",VLOOKUP('実施報告・申込書'!$C$16,'実施報告・申込書'!$R$10:$S$209,1,FALSE))</f>
      </c>
      <c r="S37" s="234">
        <f>IF(COUNTIF(C37:H37,"")=6,"",VLOOKUP('実施報告・申込書'!$C$16,'実施報告・申込書'!$R$10:$S$209,2,FALSE))</f>
      </c>
      <c r="T37" s="64">
        <f t="shared" si="4"/>
      </c>
    </row>
    <row r="38" spans="1:20" ht="14.25" customHeight="1">
      <c r="A38" s="217">
        <v>37</v>
      </c>
      <c r="B38" s="252">
        <f>IF(E38="","",IF(E38&lt;=sa1!$E$10,"C",IF(E38&lt;=sa1!$E$8,"B",IF(E38&lt;=sa1!$E$6,"A"))))</f>
      </c>
      <c r="C38" s="218"/>
      <c r="D38" s="218"/>
      <c r="E38" s="219"/>
      <c r="F38" s="219"/>
      <c r="G38" s="220"/>
      <c r="H38" s="221"/>
      <c r="I38" s="221"/>
      <c r="J38" s="256"/>
      <c r="K38" s="225" t="str">
        <f t="shared" si="2"/>
        <v>未入力</v>
      </c>
      <c r="L38" s="223">
        <f t="shared" si="3"/>
      </c>
      <c r="M38" s="223">
        <f>IF(E38="","",IF(E38&lt;=sa1!$E$11,6,IF(E38&lt;=sa1!$E$10,5,IF(E38&lt;=sa1!$E$9,4,IF(E38&lt;=sa1!$E$8,3,IF(E38&lt;=sa1!$E$7,2,IF(E38&lt;=sa1!$E$6,1)))))))</f>
      </c>
      <c r="N38" s="224">
        <f>IF($F38="","",VLOOKUP($F38,'小学校リスト'!$B$2:$F$187,4,FALSE))</f>
      </c>
      <c r="O38" s="224">
        <f>IF($F38="","",VLOOKUP($F38,'小学校リスト'!$B$2:$F$187,5,FALSE))</f>
      </c>
      <c r="P38" s="223">
        <v>1</v>
      </c>
      <c r="Q38" s="224">
        <f>IF($F38="","",VLOOKUP($F38,'小学校リスト'!$B$2:$F$187,3,FALSE))</f>
      </c>
      <c r="R38" s="234">
        <f>IF(COUNTIF(C38:H38,"")=6,"",VLOOKUP('実施報告・申込書'!$C$16,'実施報告・申込書'!$R$10:$S$209,1,FALSE))</f>
      </c>
      <c r="S38" s="234">
        <f>IF(COUNTIF(C38:H38,"")=6,"",VLOOKUP('実施報告・申込書'!$C$16,'実施報告・申込書'!$R$10:$S$209,2,FALSE))</f>
      </c>
      <c r="T38" s="64">
        <f t="shared" si="4"/>
      </c>
    </row>
    <row r="39" spans="1:20" ht="14.25" customHeight="1">
      <c r="A39" s="217">
        <v>38</v>
      </c>
      <c r="B39" s="252">
        <f>IF(E39="","",IF(E39&lt;=sa1!$E$10,"C",IF(E39&lt;=sa1!$E$8,"B",IF(E39&lt;=sa1!$E$6,"A"))))</f>
      </c>
      <c r="C39" s="218"/>
      <c r="D39" s="218"/>
      <c r="E39" s="219"/>
      <c r="F39" s="219"/>
      <c r="G39" s="220"/>
      <c r="H39" s="221"/>
      <c r="I39" s="221"/>
      <c r="J39" s="256"/>
      <c r="K39" s="225" t="str">
        <f t="shared" si="2"/>
        <v>未入力</v>
      </c>
      <c r="L39" s="223">
        <f t="shared" si="3"/>
      </c>
      <c r="M39" s="223">
        <f>IF(E39="","",IF(E39&lt;=sa1!$E$11,6,IF(E39&lt;=sa1!$E$10,5,IF(E39&lt;=sa1!$E$9,4,IF(E39&lt;=sa1!$E$8,3,IF(E39&lt;=sa1!$E$7,2,IF(E39&lt;=sa1!$E$6,1)))))))</f>
      </c>
      <c r="N39" s="224">
        <f>IF($F39="","",VLOOKUP($F39,'小学校リスト'!$B$2:$F$187,4,FALSE))</f>
      </c>
      <c r="O39" s="224">
        <f>IF($F39="","",VLOOKUP($F39,'小学校リスト'!$B$2:$F$187,5,FALSE))</f>
      </c>
      <c r="P39" s="223">
        <v>1</v>
      </c>
      <c r="Q39" s="224">
        <f>IF($F39="","",VLOOKUP($F39,'小学校リスト'!$B$2:$F$187,3,FALSE))</f>
      </c>
      <c r="R39" s="234">
        <f>IF(COUNTIF(C39:H39,"")=6,"",VLOOKUP('実施報告・申込書'!$C$16,'実施報告・申込書'!$R$10:$S$209,1,FALSE))</f>
      </c>
      <c r="S39" s="234">
        <f>IF(COUNTIF(C39:H39,"")=6,"",VLOOKUP('実施報告・申込書'!$C$16,'実施報告・申込書'!$R$10:$S$209,2,FALSE))</f>
      </c>
      <c r="T39" s="64">
        <f t="shared" si="4"/>
      </c>
    </row>
    <row r="40" spans="1:20" ht="14.25" customHeight="1">
      <c r="A40" s="217">
        <v>39</v>
      </c>
      <c r="B40" s="252">
        <f>IF(E40="","",IF(E40&lt;=sa1!$E$10,"C",IF(E40&lt;=sa1!$E$8,"B",IF(E40&lt;=sa1!$E$6,"A"))))</f>
      </c>
      <c r="C40" s="218"/>
      <c r="D40" s="218"/>
      <c r="E40" s="219"/>
      <c r="F40" s="219"/>
      <c r="G40" s="220"/>
      <c r="H40" s="221"/>
      <c r="I40" s="221"/>
      <c r="J40" s="256"/>
      <c r="K40" s="225" t="str">
        <f t="shared" si="2"/>
        <v>未入力</v>
      </c>
      <c r="L40" s="223">
        <f t="shared" si="3"/>
      </c>
      <c r="M40" s="223">
        <f>IF(E40="","",IF(E40&lt;=sa1!$E$11,6,IF(E40&lt;=sa1!$E$10,5,IF(E40&lt;=sa1!$E$9,4,IF(E40&lt;=sa1!$E$8,3,IF(E40&lt;=sa1!$E$7,2,IF(E40&lt;=sa1!$E$6,1)))))))</f>
      </c>
      <c r="N40" s="224">
        <f>IF($F40="","",VLOOKUP($F40,'小学校リスト'!$B$2:$F$187,4,FALSE))</f>
      </c>
      <c r="O40" s="224">
        <f>IF($F40="","",VLOOKUP($F40,'小学校リスト'!$B$2:$F$187,5,FALSE))</f>
      </c>
      <c r="P40" s="223">
        <v>1</v>
      </c>
      <c r="Q40" s="224">
        <f>IF($F40="","",VLOOKUP($F40,'小学校リスト'!$B$2:$F$187,3,FALSE))</f>
      </c>
      <c r="R40" s="234">
        <f>IF(COUNTIF(C40:H40,"")=6,"",VLOOKUP('実施報告・申込書'!$C$16,'実施報告・申込書'!$R$10:$S$209,1,FALSE))</f>
      </c>
      <c r="S40" s="234">
        <f>IF(COUNTIF(C40:H40,"")=6,"",VLOOKUP('実施報告・申込書'!$C$16,'実施報告・申込書'!$R$10:$S$209,2,FALSE))</f>
      </c>
      <c r="T40" s="64">
        <f t="shared" si="4"/>
      </c>
    </row>
    <row r="41" spans="1:20" ht="14.25" customHeight="1">
      <c r="A41" s="217">
        <v>40</v>
      </c>
      <c r="B41" s="252">
        <f>IF(E41="","",IF(E41&lt;=sa1!$E$10,"C",IF(E41&lt;=sa1!$E$8,"B",IF(E41&lt;=sa1!$E$6,"A"))))</f>
      </c>
      <c r="C41" s="218"/>
      <c r="D41" s="218"/>
      <c r="E41" s="219"/>
      <c r="F41" s="219"/>
      <c r="G41" s="220"/>
      <c r="H41" s="221"/>
      <c r="I41" s="221"/>
      <c r="J41" s="256"/>
      <c r="K41" s="225" t="str">
        <f t="shared" si="2"/>
        <v>未入力</v>
      </c>
      <c r="L41" s="223">
        <f t="shared" si="3"/>
      </c>
      <c r="M41" s="223">
        <f>IF(E41="","",IF(E41&lt;=sa1!$E$11,6,IF(E41&lt;=sa1!$E$10,5,IF(E41&lt;=sa1!$E$9,4,IF(E41&lt;=sa1!$E$8,3,IF(E41&lt;=sa1!$E$7,2,IF(E41&lt;=sa1!$E$6,1)))))))</f>
      </c>
      <c r="N41" s="224">
        <f>IF($F41="","",VLOOKUP($F41,'小学校リスト'!$B$2:$F$187,4,FALSE))</f>
      </c>
      <c r="O41" s="224">
        <f>IF($F41="","",VLOOKUP($F41,'小学校リスト'!$B$2:$F$187,5,FALSE))</f>
      </c>
      <c r="P41" s="223">
        <v>1</v>
      </c>
      <c r="Q41" s="224">
        <f>IF($F41="","",VLOOKUP($F41,'小学校リスト'!$B$2:$F$187,3,FALSE))</f>
      </c>
      <c r="R41" s="234">
        <f>IF(COUNTIF(C41:H41,"")=6,"",VLOOKUP('実施報告・申込書'!$C$16,'実施報告・申込書'!$R$10:$S$209,1,FALSE))</f>
      </c>
      <c r="S41" s="234">
        <f>IF(COUNTIF(C41:H41,"")=6,"",VLOOKUP('実施報告・申込書'!$C$16,'実施報告・申込書'!$R$10:$S$209,2,FALSE))</f>
      </c>
      <c r="T41" s="64">
        <f t="shared" si="4"/>
      </c>
    </row>
    <row r="42" spans="1:20" ht="14.25" customHeight="1">
      <c r="A42" s="217">
        <v>41</v>
      </c>
      <c r="B42" s="252">
        <f>IF(E42="","",IF(E42&lt;=sa1!$E$10,"C",IF(E42&lt;=sa1!$E$8,"B",IF(E42&lt;=sa1!$E$6,"A"))))</f>
      </c>
      <c r="C42" s="218"/>
      <c r="D42" s="218"/>
      <c r="E42" s="219"/>
      <c r="F42" s="219"/>
      <c r="G42" s="220"/>
      <c r="H42" s="221"/>
      <c r="I42" s="221"/>
      <c r="J42" s="256"/>
      <c r="K42" s="225" t="str">
        <f t="shared" si="2"/>
        <v>未入力</v>
      </c>
      <c r="L42" s="223">
        <f t="shared" si="3"/>
      </c>
      <c r="M42" s="223">
        <f>IF(E42="","",IF(E42&lt;=sa1!$E$11,6,IF(E42&lt;=sa1!$E$10,5,IF(E42&lt;=sa1!$E$9,4,IF(E42&lt;=sa1!$E$8,3,IF(E42&lt;=sa1!$E$7,2,IF(E42&lt;=sa1!$E$6,1)))))))</f>
      </c>
      <c r="N42" s="224">
        <f>IF($F42="","",VLOOKUP($F42,'小学校リスト'!$B$2:$F$187,4,FALSE))</f>
      </c>
      <c r="O42" s="224">
        <f>IF($F42="","",VLOOKUP($F42,'小学校リスト'!$B$2:$F$187,5,FALSE))</f>
      </c>
      <c r="P42" s="223">
        <v>1</v>
      </c>
      <c r="Q42" s="224">
        <f>IF($F42="","",VLOOKUP($F42,'小学校リスト'!$B$2:$F$187,3,FALSE))</f>
      </c>
      <c r="R42" s="234">
        <f>IF(COUNTIF(C42:H42,"")=6,"",VLOOKUP('実施報告・申込書'!$C$16,'実施報告・申込書'!$R$10:$S$209,1,FALSE))</f>
      </c>
      <c r="S42" s="234">
        <f>IF(COUNTIF(C42:H42,"")=6,"",VLOOKUP('実施報告・申込書'!$C$16,'実施報告・申込書'!$R$10:$S$209,2,FALSE))</f>
      </c>
      <c r="T42" s="64">
        <f t="shared" si="4"/>
      </c>
    </row>
    <row r="43" spans="1:20" ht="14.25" customHeight="1">
      <c r="A43" s="217">
        <v>42</v>
      </c>
      <c r="B43" s="252">
        <f>IF(E43="","",IF(E43&lt;=sa1!$E$10,"C",IF(E43&lt;=sa1!$E$8,"B",IF(E43&lt;=sa1!$E$6,"A"))))</f>
      </c>
      <c r="C43" s="218"/>
      <c r="D43" s="218"/>
      <c r="E43" s="219"/>
      <c r="F43" s="219"/>
      <c r="G43" s="220"/>
      <c r="H43" s="221"/>
      <c r="I43" s="221"/>
      <c r="J43" s="256"/>
      <c r="K43" s="225" t="str">
        <f t="shared" si="2"/>
        <v>未入力</v>
      </c>
      <c r="L43" s="223">
        <f t="shared" si="3"/>
      </c>
      <c r="M43" s="223">
        <f>IF(E43="","",IF(E43&lt;=sa1!$E$11,6,IF(E43&lt;=sa1!$E$10,5,IF(E43&lt;=sa1!$E$9,4,IF(E43&lt;=sa1!$E$8,3,IF(E43&lt;=sa1!$E$7,2,IF(E43&lt;=sa1!$E$6,1)))))))</f>
      </c>
      <c r="N43" s="224">
        <f>IF($F43="","",VLOOKUP($F43,'小学校リスト'!$B$2:$F$187,4,FALSE))</f>
      </c>
      <c r="O43" s="224">
        <f>IF($F43="","",VLOOKUP($F43,'小学校リスト'!$B$2:$F$187,5,FALSE))</f>
      </c>
      <c r="P43" s="223">
        <v>1</v>
      </c>
      <c r="Q43" s="224">
        <f>IF($F43="","",VLOOKUP($F43,'小学校リスト'!$B$2:$F$187,3,FALSE))</f>
      </c>
      <c r="R43" s="234">
        <f>IF(COUNTIF(C43:H43,"")=6,"",VLOOKUP('実施報告・申込書'!$C$16,'実施報告・申込書'!$R$10:$S$209,1,FALSE))</f>
      </c>
      <c r="S43" s="234">
        <f>IF(COUNTIF(C43:H43,"")=6,"",VLOOKUP('実施報告・申込書'!$C$16,'実施報告・申込書'!$R$10:$S$209,2,FALSE))</f>
      </c>
      <c r="T43" s="64">
        <f t="shared" si="4"/>
      </c>
    </row>
    <row r="44" spans="1:20" ht="14.25" customHeight="1">
      <c r="A44" s="217">
        <v>43</v>
      </c>
      <c r="B44" s="252">
        <f>IF(E44="","",IF(E44&lt;=sa1!$E$10,"C",IF(E44&lt;=sa1!$E$8,"B",IF(E44&lt;=sa1!$E$6,"A"))))</f>
      </c>
      <c r="C44" s="218"/>
      <c r="D44" s="218"/>
      <c r="E44" s="219"/>
      <c r="F44" s="219"/>
      <c r="G44" s="220"/>
      <c r="H44" s="221"/>
      <c r="I44" s="221"/>
      <c r="J44" s="256"/>
      <c r="K44" s="225" t="str">
        <f t="shared" si="2"/>
        <v>未入力</v>
      </c>
      <c r="L44" s="223">
        <f t="shared" si="3"/>
      </c>
      <c r="M44" s="223">
        <f>IF(E44="","",IF(E44&lt;=sa1!$E$11,6,IF(E44&lt;=sa1!$E$10,5,IF(E44&lt;=sa1!$E$9,4,IF(E44&lt;=sa1!$E$8,3,IF(E44&lt;=sa1!$E$7,2,IF(E44&lt;=sa1!$E$6,1)))))))</f>
      </c>
      <c r="N44" s="224">
        <f>IF($F44="","",VLOOKUP($F44,'小学校リスト'!$B$2:$F$187,4,FALSE))</f>
      </c>
      <c r="O44" s="224">
        <f>IF($F44="","",VLOOKUP($F44,'小学校リスト'!$B$2:$F$187,5,FALSE))</f>
      </c>
      <c r="P44" s="223">
        <v>1</v>
      </c>
      <c r="Q44" s="224">
        <f>IF($F44="","",VLOOKUP($F44,'小学校リスト'!$B$2:$F$187,3,FALSE))</f>
      </c>
      <c r="R44" s="234">
        <f>IF(COUNTIF(C44:H44,"")=6,"",VLOOKUP('実施報告・申込書'!$C$16,'実施報告・申込書'!$R$10:$S$209,1,FALSE))</f>
      </c>
      <c r="S44" s="234">
        <f>IF(COUNTIF(C44:H44,"")=6,"",VLOOKUP('実施報告・申込書'!$C$16,'実施報告・申込書'!$R$10:$S$209,2,FALSE))</f>
      </c>
      <c r="T44" s="64">
        <f t="shared" si="4"/>
      </c>
    </row>
    <row r="45" spans="1:20" ht="14.25" customHeight="1">
      <c r="A45" s="217">
        <v>44</v>
      </c>
      <c r="B45" s="252">
        <f>IF(E45="","",IF(E45&lt;=sa1!$E$10,"C",IF(E45&lt;=sa1!$E$8,"B",IF(E45&lt;=sa1!$E$6,"A"))))</f>
      </c>
      <c r="C45" s="218"/>
      <c r="D45" s="218"/>
      <c r="E45" s="219"/>
      <c r="F45" s="219"/>
      <c r="G45" s="220"/>
      <c r="H45" s="221"/>
      <c r="I45" s="221"/>
      <c r="J45" s="256"/>
      <c r="K45" s="225" t="str">
        <f t="shared" si="2"/>
        <v>未入力</v>
      </c>
      <c r="L45" s="223">
        <f t="shared" si="3"/>
      </c>
      <c r="M45" s="223">
        <f>IF(E45="","",IF(E45&lt;=sa1!$E$11,6,IF(E45&lt;=sa1!$E$10,5,IF(E45&lt;=sa1!$E$9,4,IF(E45&lt;=sa1!$E$8,3,IF(E45&lt;=sa1!$E$7,2,IF(E45&lt;=sa1!$E$6,1)))))))</f>
      </c>
      <c r="N45" s="224">
        <f>IF($F45="","",VLOOKUP($F45,'小学校リスト'!$B$2:$F$187,4,FALSE))</f>
      </c>
      <c r="O45" s="224">
        <f>IF($F45="","",VLOOKUP($F45,'小学校リスト'!$B$2:$F$187,5,FALSE))</f>
      </c>
      <c r="P45" s="223">
        <v>1</v>
      </c>
      <c r="Q45" s="224">
        <f>IF($F45="","",VLOOKUP($F45,'小学校リスト'!$B$2:$F$187,3,FALSE))</f>
      </c>
      <c r="R45" s="234">
        <f>IF(COUNTIF(C45:H45,"")=6,"",VLOOKUP('実施報告・申込書'!$C$16,'実施報告・申込書'!$R$10:$S$209,1,FALSE))</f>
      </c>
      <c r="S45" s="234">
        <f>IF(COUNTIF(C45:H45,"")=6,"",VLOOKUP('実施報告・申込書'!$C$16,'実施報告・申込書'!$R$10:$S$209,2,FALSE))</f>
      </c>
      <c r="T45" s="64">
        <f t="shared" si="4"/>
      </c>
    </row>
    <row r="46" spans="1:20" ht="14.25" customHeight="1">
      <c r="A46" s="217">
        <v>45</v>
      </c>
      <c r="B46" s="252">
        <f>IF(E46="","",IF(E46&lt;=sa1!$E$10,"C",IF(E46&lt;=sa1!$E$8,"B",IF(E46&lt;=sa1!$E$6,"A"))))</f>
      </c>
      <c r="C46" s="218"/>
      <c r="D46" s="218"/>
      <c r="E46" s="219"/>
      <c r="F46" s="219"/>
      <c r="G46" s="220"/>
      <c r="H46" s="221"/>
      <c r="I46" s="221"/>
      <c r="J46" s="256"/>
      <c r="K46" s="225" t="str">
        <f t="shared" si="2"/>
        <v>未入力</v>
      </c>
      <c r="L46" s="223">
        <f t="shared" si="3"/>
      </c>
      <c r="M46" s="223">
        <f>IF(E46="","",IF(E46&lt;=sa1!$E$11,6,IF(E46&lt;=sa1!$E$10,5,IF(E46&lt;=sa1!$E$9,4,IF(E46&lt;=sa1!$E$8,3,IF(E46&lt;=sa1!$E$7,2,IF(E46&lt;=sa1!$E$6,1)))))))</f>
      </c>
      <c r="N46" s="224">
        <f>IF($F46="","",VLOOKUP($F46,'小学校リスト'!$B$2:$F$187,4,FALSE))</f>
      </c>
      <c r="O46" s="224">
        <f>IF($F46="","",VLOOKUP($F46,'小学校リスト'!$B$2:$F$187,5,FALSE))</f>
      </c>
      <c r="P46" s="223">
        <v>1</v>
      </c>
      <c r="Q46" s="224">
        <f>IF($F46="","",VLOOKUP($F46,'小学校リスト'!$B$2:$F$187,3,FALSE))</f>
      </c>
      <c r="R46" s="234">
        <f>IF(COUNTIF(C46:H46,"")=6,"",VLOOKUP('実施報告・申込書'!$C$16,'実施報告・申込書'!$R$10:$S$209,1,FALSE))</f>
      </c>
      <c r="S46" s="234">
        <f>IF(COUNTIF(C46:H46,"")=6,"",VLOOKUP('実施報告・申込書'!$C$16,'実施報告・申込書'!$R$10:$S$209,2,FALSE))</f>
      </c>
      <c r="T46" s="64">
        <f t="shared" si="4"/>
      </c>
    </row>
    <row r="47" spans="1:20" ht="14.25" customHeight="1">
      <c r="A47" s="217">
        <v>46</v>
      </c>
      <c r="B47" s="252">
        <f>IF(E47="","",IF(E47&lt;=sa1!$E$10,"C",IF(E47&lt;=sa1!$E$8,"B",IF(E47&lt;=sa1!$E$6,"A"))))</f>
      </c>
      <c r="C47" s="218"/>
      <c r="D47" s="218"/>
      <c r="E47" s="219"/>
      <c r="F47" s="219"/>
      <c r="G47" s="220"/>
      <c r="H47" s="221"/>
      <c r="I47" s="221"/>
      <c r="J47" s="256"/>
      <c r="K47" s="225" t="str">
        <f t="shared" si="2"/>
        <v>未入力</v>
      </c>
      <c r="L47" s="223">
        <f t="shared" si="3"/>
      </c>
      <c r="M47" s="223">
        <f>IF(E47="","",IF(E47&lt;=sa1!$E$11,6,IF(E47&lt;=sa1!$E$10,5,IF(E47&lt;=sa1!$E$9,4,IF(E47&lt;=sa1!$E$8,3,IF(E47&lt;=sa1!$E$7,2,IF(E47&lt;=sa1!$E$6,1)))))))</f>
      </c>
      <c r="N47" s="224">
        <f>IF($F47="","",VLOOKUP($F47,'小学校リスト'!$B$2:$F$187,4,FALSE))</f>
      </c>
      <c r="O47" s="224">
        <f>IF($F47="","",VLOOKUP($F47,'小学校リスト'!$B$2:$F$187,5,FALSE))</f>
      </c>
      <c r="P47" s="223">
        <v>1</v>
      </c>
      <c r="Q47" s="224">
        <f>IF($F47="","",VLOOKUP($F47,'小学校リスト'!$B$2:$F$187,3,FALSE))</f>
      </c>
      <c r="R47" s="234">
        <f>IF(COUNTIF(C47:H47,"")=6,"",VLOOKUP('実施報告・申込書'!$C$16,'実施報告・申込書'!$R$10:$S$209,1,FALSE))</f>
      </c>
      <c r="S47" s="234">
        <f>IF(COUNTIF(C47:H47,"")=6,"",VLOOKUP('実施報告・申込書'!$C$16,'実施報告・申込書'!$R$10:$S$209,2,FALSE))</f>
      </c>
      <c r="T47" s="64">
        <f t="shared" si="4"/>
      </c>
    </row>
    <row r="48" spans="1:20" ht="14.25" customHeight="1">
      <c r="A48" s="217">
        <v>47</v>
      </c>
      <c r="B48" s="252">
        <f>IF(E48="","",IF(E48&lt;=sa1!$E$10,"C",IF(E48&lt;=sa1!$E$8,"B",IF(E48&lt;=sa1!$E$6,"A"))))</f>
      </c>
      <c r="C48" s="218"/>
      <c r="D48" s="218"/>
      <c r="E48" s="219"/>
      <c r="F48" s="219"/>
      <c r="G48" s="220"/>
      <c r="H48" s="221"/>
      <c r="I48" s="221"/>
      <c r="J48" s="256"/>
      <c r="K48" s="225" t="str">
        <f t="shared" si="2"/>
        <v>未入力</v>
      </c>
      <c r="L48" s="223">
        <f t="shared" si="3"/>
      </c>
      <c r="M48" s="223">
        <f>IF(E48="","",IF(E48&lt;=sa1!$E$11,6,IF(E48&lt;=sa1!$E$10,5,IF(E48&lt;=sa1!$E$9,4,IF(E48&lt;=sa1!$E$8,3,IF(E48&lt;=sa1!$E$7,2,IF(E48&lt;=sa1!$E$6,1)))))))</f>
      </c>
      <c r="N48" s="224">
        <f>IF($F48="","",VLOOKUP($F48,'小学校リスト'!$B$2:$F$187,4,FALSE))</f>
      </c>
      <c r="O48" s="224">
        <f>IF($F48="","",VLOOKUP($F48,'小学校リスト'!$B$2:$F$187,5,FALSE))</f>
      </c>
      <c r="P48" s="223">
        <v>1</v>
      </c>
      <c r="Q48" s="224">
        <f>IF($F48="","",VLOOKUP($F48,'小学校リスト'!$B$2:$F$187,3,FALSE))</f>
      </c>
      <c r="R48" s="234">
        <f>IF(COUNTIF(C48:H48,"")=6,"",VLOOKUP('実施報告・申込書'!$C$16,'実施報告・申込書'!$R$10:$S$209,1,FALSE))</f>
      </c>
      <c r="S48" s="234">
        <f>IF(COUNTIF(C48:H48,"")=6,"",VLOOKUP('実施報告・申込書'!$C$16,'実施報告・申込書'!$R$10:$S$209,2,FALSE))</f>
      </c>
      <c r="T48" s="64">
        <f t="shared" si="4"/>
      </c>
    </row>
    <row r="49" spans="1:20" ht="14.25" customHeight="1">
      <c r="A49" s="217">
        <v>48</v>
      </c>
      <c r="B49" s="252">
        <f>IF(E49="","",IF(E49&lt;=sa1!$E$10,"C",IF(E49&lt;=sa1!$E$8,"B",IF(E49&lt;=sa1!$E$6,"A"))))</f>
      </c>
      <c r="C49" s="218"/>
      <c r="D49" s="218"/>
      <c r="E49" s="219"/>
      <c r="F49" s="219"/>
      <c r="G49" s="220"/>
      <c r="H49" s="221"/>
      <c r="I49" s="221"/>
      <c r="J49" s="256"/>
      <c r="K49" s="225" t="str">
        <f t="shared" si="2"/>
        <v>未入力</v>
      </c>
      <c r="L49" s="223">
        <f t="shared" si="3"/>
      </c>
      <c r="M49" s="223">
        <f>IF(E49="","",IF(E49&lt;=sa1!$E$11,6,IF(E49&lt;=sa1!$E$10,5,IF(E49&lt;=sa1!$E$9,4,IF(E49&lt;=sa1!$E$8,3,IF(E49&lt;=sa1!$E$7,2,IF(E49&lt;=sa1!$E$6,1)))))))</f>
      </c>
      <c r="N49" s="224">
        <f>IF($F49="","",VLOOKUP($F49,'小学校リスト'!$B$2:$F$187,4,FALSE))</f>
      </c>
      <c r="O49" s="224">
        <f>IF($F49="","",VLOOKUP($F49,'小学校リスト'!$B$2:$F$187,5,FALSE))</f>
      </c>
      <c r="P49" s="223">
        <v>1</v>
      </c>
      <c r="Q49" s="224">
        <f>IF($F49="","",VLOOKUP($F49,'小学校リスト'!$B$2:$F$187,3,FALSE))</f>
      </c>
      <c r="R49" s="234">
        <f>IF(COUNTIF(C49:H49,"")=6,"",VLOOKUP('実施報告・申込書'!$C$16,'実施報告・申込書'!$R$10:$S$209,1,FALSE))</f>
      </c>
      <c r="S49" s="234">
        <f>IF(COUNTIF(C49:H49,"")=6,"",VLOOKUP('実施報告・申込書'!$C$16,'実施報告・申込書'!$R$10:$S$209,2,FALSE))</f>
      </c>
      <c r="T49" s="64">
        <f t="shared" si="4"/>
      </c>
    </row>
    <row r="50" spans="1:20" ht="14.25" customHeight="1">
      <c r="A50" s="217">
        <v>49</v>
      </c>
      <c r="B50" s="252">
        <f>IF(E50="","",IF(E50&lt;=sa1!$E$10,"C",IF(E50&lt;=sa1!$E$8,"B",IF(E50&lt;=sa1!$E$6,"A"))))</f>
      </c>
      <c r="C50" s="218"/>
      <c r="D50" s="218"/>
      <c r="E50" s="219"/>
      <c r="F50" s="219"/>
      <c r="G50" s="220"/>
      <c r="H50" s="221"/>
      <c r="I50" s="221"/>
      <c r="J50" s="256"/>
      <c r="K50" s="225" t="str">
        <f t="shared" si="2"/>
        <v>未入力</v>
      </c>
      <c r="L50" s="223">
        <f t="shared" si="3"/>
      </c>
      <c r="M50" s="223">
        <f>IF(E50="","",IF(E50&lt;=sa1!$E$11,6,IF(E50&lt;=sa1!$E$10,5,IF(E50&lt;=sa1!$E$9,4,IF(E50&lt;=sa1!$E$8,3,IF(E50&lt;=sa1!$E$7,2,IF(E50&lt;=sa1!$E$6,1)))))))</f>
      </c>
      <c r="N50" s="224">
        <f>IF($F50="","",VLOOKUP($F50,'小学校リスト'!$B$2:$F$187,4,FALSE))</f>
      </c>
      <c r="O50" s="224">
        <f>IF($F50="","",VLOOKUP($F50,'小学校リスト'!$B$2:$F$187,5,FALSE))</f>
      </c>
      <c r="P50" s="223">
        <v>1</v>
      </c>
      <c r="Q50" s="224">
        <f>IF($F50="","",VLOOKUP($F50,'小学校リスト'!$B$2:$F$187,3,FALSE))</f>
      </c>
      <c r="R50" s="234">
        <f>IF(COUNTIF(C50:H50,"")=6,"",VLOOKUP('実施報告・申込書'!$C$16,'実施報告・申込書'!$R$10:$S$209,1,FALSE))</f>
      </c>
      <c r="S50" s="234">
        <f>IF(COUNTIF(C50:H50,"")=6,"",VLOOKUP('実施報告・申込書'!$C$16,'実施報告・申込書'!$R$10:$S$209,2,FALSE))</f>
      </c>
      <c r="T50" s="64">
        <f t="shared" si="4"/>
      </c>
    </row>
    <row r="51" spans="1:20" ht="13.5">
      <c r="A51" s="217">
        <v>50</v>
      </c>
      <c r="B51" s="252">
        <f>IF(E51="","",IF(E51&lt;=sa1!$E$10,"C",IF(E51&lt;=sa1!$E$8,"B",IF(E51&lt;=sa1!$E$6,"A"))))</f>
      </c>
      <c r="C51" s="218"/>
      <c r="D51" s="218"/>
      <c r="E51" s="219"/>
      <c r="F51" s="219"/>
      <c r="G51" s="220"/>
      <c r="H51" s="221"/>
      <c r="I51" s="221"/>
      <c r="J51" s="256"/>
      <c r="K51" s="225" t="str">
        <f t="shared" si="2"/>
        <v>未入力</v>
      </c>
      <c r="L51" s="223">
        <f t="shared" si="3"/>
      </c>
      <c r="M51" s="223">
        <f>IF(E51="","",IF(E51&lt;=sa1!$E$11,6,IF(E51&lt;=sa1!$E$10,5,IF(E51&lt;=sa1!$E$9,4,IF(E51&lt;=sa1!$E$8,3,IF(E51&lt;=sa1!$E$7,2,IF(E51&lt;=sa1!$E$6,1)))))))</f>
      </c>
      <c r="N51" s="224">
        <f>IF($F51="","",VLOOKUP($F51,'小学校リスト'!$B$2:$F$187,4,FALSE))</f>
      </c>
      <c r="O51" s="224">
        <f>IF($F51="","",VLOOKUP($F51,'小学校リスト'!$B$2:$F$187,5,FALSE))</f>
      </c>
      <c r="P51" s="223">
        <v>1</v>
      </c>
      <c r="Q51" s="224">
        <f>IF($F51="","",VLOOKUP($F51,'小学校リスト'!$B$2:$F$187,3,FALSE))</f>
      </c>
      <c r="R51" s="234">
        <f>IF(COUNTIF(C51:H51,"")=6,"",VLOOKUP('実施報告・申込書'!$C$16,'実施報告・申込書'!$R$10:$S$209,1,FALSE))</f>
      </c>
      <c r="S51" s="234">
        <f>IF(COUNTIF(C51:H51,"")=6,"",VLOOKUP('実施報告・申込書'!$C$16,'実施報告・申込書'!$R$10:$S$209,2,FALSE))</f>
      </c>
      <c r="T51" s="64">
        <f t="shared" si="4"/>
      </c>
    </row>
    <row r="52" spans="1:20" ht="13.5">
      <c r="A52" s="217">
        <v>51</v>
      </c>
      <c r="B52" s="252">
        <f>IF(E52="","",IF(E52&lt;=sa1!$E$10,"C",IF(E52&lt;=sa1!$E$8,"B",IF(E52&lt;=sa1!$E$6,"A"))))</f>
      </c>
      <c r="C52" s="218"/>
      <c r="D52" s="218"/>
      <c r="E52" s="219"/>
      <c r="F52" s="219"/>
      <c r="G52" s="220"/>
      <c r="H52" s="221"/>
      <c r="I52" s="221"/>
      <c r="J52" s="256"/>
      <c r="K52" s="225" t="str">
        <f t="shared" si="2"/>
        <v>未入力</v>
      </c>
      <c r="L52" s="223">
        <f t="shared" si="3"/>
      </c>
      <c r="M52" s="223">
        <f>IF(E52="","",IF(E52&lt;=sa1!$E$11,6,IF(E52&lt;=sa1!$E$10,5,IF(E52&lt;=sa1!$E$9,4,IF(E52&lt;=sa1!$E$8,3,IF(E52&lt;=sa1!$E$7,2,IF(E52&lt;=sa1!$E$6,1)))))))</f>
      </c>
      <c r="N52" s="224">
        <f>IF($F52="","",VLOOKUP($F52,'小学校リスト'!$B$2:$F$187,4,FALSE))</f>
      </c>
      <c r="O52" s="224">
        <f>IF($F52="","",VLOOKUP($F52,'小学校リスト'!$B$2:$F$187,5,FALSE))</f>
      </c>
      <c r="P52" s="223">
        <v>1</v>
      </c>
      <c r="Q52" s="224">
        <f>IF($F52="","",VLOOKUP($F52,'小学校リスト'!$B$2:$F$187,3,FALSE))</f>
      </c>
      <c r="R52" s="234">
        <f>IF(COUNTIF(C52:H52,"")=6,"",VLOOKUP('実施報告・申込書'!$C$16,'実施報告・申込書'!$R$10:$S$209,1,FALSE))</f>
      </c>
      <c r="S52" s="234">
        <f>IF(COUNTIF(C52:H52,"")=6,"",VLOOKUP('実施報告・申込書'!$C$16,'実施報告・申込書'!$R$10:$S$209,2,FALSE))</f>
      </c>
      <c r="T52" s="64">
        <f t="shared" si="4"/>
      </c>
    </row>
    <row r="53" spans="1:20" ht="13.5">
      <c r="A53" s="217">
        <v>52</v>
      </c>
      <c r="B53" s="252">
        <f>IF(E53="","",IF(E53&lt;=sa1!$E$10,"C",IF(E53&lt;=sa1!$E$8,"B",IF(E53&lt;=sa1!$E$6,"A"))))</f>
      </c>
      <c r="C53" s="218"/>
      <c r="D53" s="218"/>
      <c r="E53" s="219"/>
      <c r="F53" s="219"/>
      <c r="G53" s="220"/>
      <c r="H53" s="221"/>
      <c r="I53" s="221"/>
      <c r="J53" s="256"/>
      <c r="K53" s="225" t="str">
        <f t="shared" si="2"/>
        <v>未入力</v>
      </c>
      <c r="L53" s="223">
        <f t="shared" si="3"/>
      </c>
      <c r="M53" s="223">
        <f>IF(E53="","",IF(E53&lt;=sa1!$E$11,6,IF(E53&lt;=sa1!$E$10,5,IF(E53&lt;=sa1!$E$9,4,IF(E53&lt;=sa1!$E$8,3,IF(E53&lt;=sa1!$E$7,2,IF(E53&lt;=sa1!$E$6,1)))))))</f>
      </c>
      <c r="N53" s="224">
        <f>IF($F53="","",VLOOKUP($F53,'小学校リスト'!$B$2:$F$187,4,FALSE))</f>
      </c>
      <c r="O53" s="224">
        <f>IF($F53="","",VLOOKUP($F53,'小学校リスト'!$B$2:$F$187,5,FALSE))</f>
      </c>
      <c r="P53" s="223">
        <v>1</v>
      </c>
      <c r="Q53" s="224">
        <f>IF($F53="","",VLOOKUP($F53,'小学校リスト'!$B$2:$F$187,3,FALSE))</f>
      </c>
      <c r="R53" s="234">
        <f>IF(COUNTIF(C53:H53,"")=6,"",VLOOKUP('実施報告・申込書'!$C$16,'実施報告・申込書'!$R$10:$S$209,1,FALSE))</f>
      </c>
      <c r="S53" s="234">
        <f>IF(COUNTIF(C53:H53,"")=6,"",VLOOKUP('実施報告・申込書'!$C$16,'実施報告・申込書'!$R$10:$S$209,2,FALSE))</f>
      </c>
      <c r="T53" s="64">
        <f t="shared" si="4"/>
      </c>
    </row>
    <row r="54" spans="1:20" ht="13.5">
      <c r="A54" s="217">
        <v>53</v>
      </c>
      <c r="B54" s="252">
        <f>IF(E54="","",IF(E54&lt;=sa1!$E$10,"C",IF(E54&lt;=sa1!$E$8,"B",IF(E54&lt;=sa1!$E$6,"A"))))</f>
      </c>
      <c r="C54" s="218"/>
      <c r="D54" s="218"/>
      <c r="E54" s="219"/>
      <c r="F54" s="219"/>
      <c r="G54" s="220"/>
      <c r="H54" s="221"/>
      <c r="I54" s="221"/>
      <c r="J54" s="256"/>
      <c r="K54" s="225" t="str">
        <f t="shared" si="2"/>
        <v>未入力</v>
      </c>
      <c r="L54" s="223">
        <f t="shared" si="3"/>
      </c>
      <c r="M54" s="223">
        <f>IF(E54="","",IF(E54&lt;=sa1!$E$11,6,IF(E54&lt;=sa1!$E$10,5,IF(E54&lt;=sa1!$E$9,4,IF(E54&lt;=sa1!$E$8,3,IF(E54&lt;=sa1!$E$7,2,IF(E54&lt;=sa1!$E$6,1)))))))</f>
      </c>
      <c r="N54" s="224">
        <f>IF($F54="","",VLOOKUP($F54,'小学校リスト'!$B$2:$F$187,4,FALSE))</f>
      </c>
      <c r="O54" s="224">
        <f>IF($F54="","",VLOOKUP($F54,'小学校リスト'!$B$2:$F$187,5,FALSE))</f>
      </c>
      <c r="P54" s="223">
        <v>1</v>
      </c>
      <c r="Q54" s="224">
        <f>IF($F54="","",VLOOKUP($F54,'小学校リスト'!$B$2:$F$187,3,FALSE))</f>
      </c>
      <c r="R54" s="234">
        <f>IF(COUNTIF(C54:H54,"")=6,"",VLOOKUP('実施報告・申込書'!$C$16,'実施報告・申込書'!$R$10:$S$209,1,FALSE))</f>
      </c>
      <c r="S54" s="234">
        <f>IF(COUNTIF(C54:H54,"")=6,"",VLOOKUP('実施報告・申込書'!$C$16,'実施報告・申込書'!$R$10:$S$209,2,FALSE))</f>
      </c>
      <c r="T54" s="64">
        <f t="shared" si="4"/>
      </c>
    </row>
    <row r="55" spans="1:20" ht="13.5">
      <c r="A55" s="217">
        <v>54</v>
      </c>
      <c r="B55" s="252">
        <f>IF(E55="","",IF(E55&lt;=sa1!$E$10,"C",IF(E55&lt;=sa1!$E$8,"B",IF(E55&lt;=sa1!$E$6,"A"))))</f>
      </c>
      <c r="C55" s="218"/>
      <c r="D55" s="218"/>
      <c r="E55" s="219"/>
      <c r="F55" s="219"/>
      <c r="G55" s="220"/>
      <c r="H55" s="221"/>
      <c r="I55" s="221"/>
      <c r="J55" s="256"/>
      <c r="K55" s="225" t="str">
        <f t="shared" si="2"/>
        <v>未入力</v>
      </c>
      <c r="L55" s="223">
        <f t="shared" si="3"/>
      </c>
      <c r="M55" s="223">
        <f>IF(E55="","",IF(E55&lt;=sa1!$E$11,6,IF(E55&lt;=sa1!$E$10,5,IF(E55&lt;=sa1!$E$9,4,IF(E55&lt;=sa1!$E$8,3,IF(E55&lt;=sa1!$E$7,2,IF(E55&lt;=sa1!$E$6,1)))))))</f>
      </c>
      <c r="N55" s="224">
        <f>IF($F55="","",VLOOKUP($F55,'小学校リスト'!$B$2:$F$187,4,FALSE))</f>
      </c>
      <c r="O55" s="224">
        <f>IF($F55="","",VLOOKUP($F55,'小学校リスト'!$B$2:$F$187,5,FALSE))</f>
      </c>
      <c r="P55" s="223">
        <v>1</v>
      </c>
      <c r="Q55" s="224">
        <f>IF($F55="","",VLOOKUP($F55,'小学校リスト'!$B$2:$F$187,3,FALSE))</f>
      </c>
      <c r="R55" s="234">
        <f>IF(COUNTIF(C55:H55,"")=6,"",VLOOKUP('実施報告・申込書'!$C$16,'実施報告・申込書'!$R$10:$S$209,1,FALSE))</f>
      </c>
      <c r="S55" s="234">
        <f>IF(COUNTIF(C55:H55,"")=6,"",VLOOKUP('実施報告・申込書'!$C$16,'実施報告・申込書'!$R$10:$S$209,2,FALSE))</f>
      </c>
      <c r="T55" s="64">
        <f t="shared" si="4"/>
      </c>
    </row>
    <row r="56" spans="1:20" ht="13.5">
      <c r="A56" s="217">
        <v>55</v>
      </c>
      <c r="B56" s="252">
        <f>IF(E56="","",IF(E56&lt;=sa1!$E$10,"C",IF(E56&lt;=sa1!$E$8,"B",IF(E56&lt;=sa1!$E$6,"A"))))</f>
      </c>
      <c r="C56" s="218"/>
      <c r="D56" s="218"/>
      <c r="E56" s="219"/>
      <c r="F56" s="219"/>
      <c r="G56" s="220"/>
      <c r="H56" s="221"/>
      <c r="I56" s="221"/>
      <c r="J56" s="256"/>
      <c r="K56" s="225" t="str">
        <f t="shared" si="2"/>
        <v>未入力</v>
      </c>
      <c r="L56" s="223">
        <f t="shared" si="3"/>
      </c>
      <c r="M56" s="223">
        <f>IF(E56="","",IF(E56&lt;=sa1!$E$11,6,IF(E56&lt;=sa1!$E$10,5,IF(E56&lt;=sa1!$E$9,4,IF(E56&lt;=sa1!$E$8,3,IF(E56&lt;=sa1!$E$7,2,IF(E56&lt;=sa1!$E$6,1)))))))</f>
      </c>
      <c r="N56" s="224">
        <f>IF($F56="","",VLOOKUP($F56,'小学校リスト'!$B$2:$F$187,4,FALSE))</f>
      </c>
      <c r="O56" s="224">
        <f>IF($F56="","",VLOOKUP($F56,'小学校リスト'!$B$2:$F$187,5,FALSE))</f>
      </c>
      <c r="P56" s="223">
        <v>1</v>
      </c>
      <c r="Q56" s="224">
        <f>IF($F56="","",VLOOKUP($F56,'小学校リスト'!$B$2:$F$187,3,FALSE))</f>
      </c>
      <c r="R56" s="234">
        <f>IF(COUNTIF(C56:H56,"")=6,"",VLOOKUP('実施報告・申込書'!$C$16,'実施報告・申込書'!$R$10:$S$209,1,FALSE))</f>
      </c>
      <c r="S56" s="234">
        <f>IF(COUNTIF(C56:H56,"")=6,"",VLOOKUP('実施報告・申込書'!$C$16,'実施報告・申込書'!$R$10:$S$209,2,FALSE))</f>
      </c>
      <c r="T56" s="64">
        <f t="shared" si="4"/>
      </c>
    </row>
    <row r="57" spans="1:20" ht="13.5">
      <c r="A57" s="217">
        <v>56</v>
      </c>
      <c r="B57" s="252">
        <f>IF(E57="","",IF(E57&lt;=sa1!$E$10,"C",IF(E57&lt;=sa1!$E$8,"B",IF(E57&lt;=sa1!$E$6,"A"))))</f>
      </c>
      <c r="C57" s="218"/>
      <c r="D57" s="218"/>
      <c r="E57" s="219"/>
      <c r="F57" s="219"/>
      <c r="G57" s="220"/>
      <c r="H57" s="221"/>
      <c r="I57" s="221"/>
      <c r="J57" s="256"/>
      <c r="K57" s="225" t="str">
        <f t="shared" si="2"/>
        <v>未入力</v>
      </c>
      <c r="L57" s="223">
        <f t="shared" si="3"/>
      </c>
      <c r="M57" s="223">
        <f>IF(E57="","",IF(E57&lt;=sa1!$E$11,6,IF(E57&lt;=sa1!$E$10,5,IF(E57&lt;=sa1!$E$9,4,IF(E57&lt;=sa1!$E$8,3,IF(E57&lt;=sa1!$E$7,2,IF(E57&lt;=sa1!$E$6,1)))))))</f>
      </c>
      <c r="N57" s="224">
        <f>IF($F57="","",VLOOKUP($F57,'小学校リスト'!$B$2:$F$187,4,FALSE))</f>
      </c>
      <c r="O57" s="224">
        <f>IF($F57="","",VLOOKUP($F57,'小学校リスト'!$B$2:$F$187,5,FALSE))</f>
      </c>
      <c r="P57" s="223">
        <v>1</v>
      </c>
      <c r="Q57" s="224">
        <f>IF($F57="","",VLOOKUP($F57,'小学校リスト'!$B$2:$F$187,3,FALSE))</f>
      </c>
      <c r="R57" s="234">
        <f>IF(COUNTIF(C57:H57,"")=6,"",VLOOKUP('実施報告・申込書'!$C$16,'実施報告・申込書'!$R$10:$S$209,1,FALSE))</f>
      </c>
      <c r="S57" s="234">
        <f>IF(COUNTIF(C57:H57,"")=6,"",VLOOKUP('実施報告・申込書'!$C$16,'実施報告・申込書'!$R$10:$S$209,2,FALSE))</f>
      </c>
      <c r="T57" s="64">
        <f t="shared" si="4"/>
      </c>
    </row>
    <row r="58" spans="1:20" ht="13.5">
      <c r="A58" s="217">
        <v>57</v>
      </c>
      <c r="B58" s="252">
        <f>IF(E58="","",IF(E58&lt;=sa1!$E$10,"C",IF(E58&lt;=sa1!$E$8,"B",IF(E58&lt;=sa1!$E$6,"A"))))</f>
      </c>
      <c r="C58" s="218"/>
      <c r="D58" s="218"/>
      <c r="E58" s="219"/>
      <c r="F58" s="219"/>
      <c r="G58" s="220"/>
      <c r="H58" s="221"/>
      <c r="I58" s="221"/>
      <c r="J58" s="256"/>
      <c r="K58" s="225" t="str">
        <f t="shared" si="2"/>
        <v>未入力</v>
      </c>
      <c r="L58" s="223">
        <f t="shared" si="3"/>
      </c>
      <c r="M58" s="223">
        <f>IF(E58="","",IF(E58&lt;=sa1!$E$11,6,IF(E58&lt;=sa1!$E$10,5,IF(E58&lt;=sa1!$E$9,4,IF(E58&lt;=sa1!$E$8,3,IF(E58&lt;=sa1!$E$7,2,IF(E58&lt;=sa1!$E$6,1)))))))</f>
      </c>
      <c r="N58" s="224">
        <f>IF($F58="","",VLOOKUP($F58,'小学校リスト'!$B$2:$F$187,4,FALSE))</f>
      </c>
      <c r="O58" s="224">
        <f>IF($F58="","",VLOOKUP($F58,'小学校リスト'!$B$2:$F$187,5,FALSE))</f>
      </c>
      <c r="P58" s="223">
        <v>1</v>
      </c>
      <c r="Q58" s="224">
        <f>IF($F58="","",VLOOKUP($F58,'小学校リスト'!$B$2:$F$187,3,FALSE))</f>
      </c>
      <c r="R58" s="234">
        <f>IF(COUNTIF(C58:H58,"")=6,"",VLOOKUP('実施報告・申込書'!$C$16,'実施報告・申込書'!$R$10:$S$209,1,FALSE))</f>
      </c>
      <c r="S58" s="234">
        <f>IF(COUNTIF(C58:H58,"")=6,"",VLOOKUP('実施報告・申込書'!$C$16,'実施報告・申込書'!$R$10:$S$209,2,FALSE))</f>
      </c>
      <c r="T58" s="64">
        <f t="shared" si="4"/>
      </c>
    </row>
    <row r="59" spans="1:20" ht="13.5">
      <c r="A59" s="217">
        <v>58</v>
      </c>
      <c r="B59" s="252">
        <f>IF(E59="","",IF(E59&lt;=sa1!$E$10,"C",IF(E59&lt;=sa1!$E$8,"B",IF(E59&lt;=sa1!$E$6,"A"))))</f>
      </c>
      <c r="C59" s="218"/>
      <c r="D59" s="218"/>
      <c r="E59" s="219"/>
      <c r="F59" s="219"/>
      <c r="G59" s="220"/>
      <c r="H59" s="221"/>
      <c r="I59" s="221"/>
      <c r="J59" s="256"/>
      <c r="K59" s="225" t="str">
        <f t="shared" si="2"/>
        <v>未入力</v>
      </c>
      <c r="L59" s="223">
        <f t="shared" si="3"/>
      </c>
      <c r="M59" s="223">
        <f>IF(E59="","",IF(E59&lt;=sa1!$E$11,6,IF(E59&lt;=sa1!$E$10,5,IF(E59&lt;=sa1!$E$9,4,IF(E59&lt;=sa1!$E$8,3,IF(E59&lt;=sa1!$E$7,2,IF(E59&lt;=sa1!$E$6,1)))))))</f>
      </c>
      <c r="N59" s="224">
        <f>IF($F59="","",VLOOKUP($F59,'小学校リスト'!$B$2:$F$187,4,FALSE))</f>
      </c>
      <c r="O59" s="224">
        <f>IF($F59="","",VLOOKUP($F59,'小学校リスト'!$B$2:$F$187,5,FALSE))</f>
      </c>
      <c r="P59" s="223">
        <v>1</v>
      </c>
      <c r="Q59" s="224">
        <f>IF($F59="","",VLOOKUP($F59,'小学校リスト'!$B$2:$F$187,3,FALSE))</f>
      </c>
      <c r="R59" s="234">
        <f>IF(COUNTIF(C59:H59,"")=6,"",VLOOKUP('実施報告・申込書'!$C$16,'実施報告・申込書'!$R$10:$S$209,1,FALSE))</f>
      </c>
      <c r="S59" s="234">
        <f>IF(COUNTIF(C59:H59,"")=6,"",VLOOKUP('実施報告・申込書'!$C$16,'実施報告・申込書'!$R$10:$S$209,2,FALSE))</f>
      </c>
      <c r="T59" s="64">
        <f t="shared" si="4"/>
      </c>
    </row>
    <row r="60" spans="1:20" ht="13.5">
      <c r="A60" s="217">
        <v>59</v>
      </c>
      <c r="B60" s="252">
        <f>IF(E60="","",IF(E60&lt;=sa1!$E$10,"C",IF(E60&lt;=sa1!$E$8,"B",IF(E60&lt;=sa1!$E$6,"A"))))</f>
      </c>
      <c r="C60" s="218"/>
      <c r="D60" s="218"/>
      <c r="E60" s="219"/>
      <c r="F60" s="219"/>
      <c r="G60" s="220"/>
      <c r="H60" s="221"/>
      <c r="I60" s="221"/>
      <c r="J60" s="256"/>
      <c r="K60" s="225" t="str">
        <f t="shared" si="2"/>
        <v>未入力</v>
      </c>
      <c r="L60" s="223">
        <f t="shared" si="3"/>
      </c>
      <c r="M60" s="223">
        <f>IF(E60="","",IF(E60&lt;=sa1!$E$11,6,IF(E60&lt;=sa1!$E$10,5,IF(E60&lt;=sa1!$E$9,4,IF(E60&lt;=sa1!$E$8,3,IF(E60&lt;=sa1!$E$7,2,IF(E60&lt;=sa1!$E$6,1)))))))</f>
      </c>
      <c r="N60" s="224">
        <f>IF($F60="","",VLOOKUP($F60,'小学校リスト'!$B$2:$F$187,4,FALSE))</f>
      </c>
      <c r="O60" s="224">
        <f>IF($F60="","",VLOOKUP($F60,'小学校リスト'!$B$2:$F$187,5,FALSE))</f>
      </c>
      <c r="P60" s="223">
        <v>1</v>
      </c>
      <c r="Q60" s="224">
        <f>IF($F60="","",VLOOKUP($F60,'小学校リスト'!$B$2:$F$187,3,FALSE))</f>
      </c>
      <c r="R60" s="234">
        <f>IF(COUNTIF(C60:H60,"")=6,"",VLOOKUP('実施報告・申込書'!$C$16,'実施報告・申込書'!$R$10:$S$209,1,FALSE))</f>
      </c>
      <c r="S60" s="234">
        <f>IF(COUNTIF(C60:H60,"")=6,"",VLOOKUP('実施報告・申込書'!$C$16,'実施報告・申込書'!$R$10:$S$209,2,FALSE))</f>
      </c>
      <c r="T60" s="64">
        <f t="shared" si="4"/>
      </c>
    </row>
    <row r="61" spans="1:20" ht="13.5">
      <c r="A61" s="217">
        <v>60</v>
      </c>
      <c r="B61" s="252">
        <f>IF(E61="","",IF(E61&lt;=sa1!$E$10,"C",IF(E61&lt;=sa1!$E$8,"B",IF(E61&lt;=sa1!$E$6,"A"))))</f>
      </c>
      <c r="C61" s="218"/>
      <c r="D61" s="218"/>
      <c r="E61" s="219"/>
      <c r="F61" s="219"/>
      <c r="G61" s="220"/>
      <c r="H61" s="221"/>
      <c r="I61" s="221"/>
      <c r="J61" s="256"/>
      <c r="K61" s="225" t="str">
        <f t="shared" si="2"/>
        <v>未入力</v>
      </c>
      <c r="L61" s="223">
        <f t="shared" si="3"/>
      </c>
      <c r="M61" s="223">
        <f>IF(E61="","",IF(E61&lt;=sa1!$E$11,6,IF(E61&lt;=sa1!$E$10,5,IF(E61&lt;=sa1!$E$9,4,IF(E61&lt;=sa1!$E$8,3,IF(E61&lt;=sa1!$E$7,2,IF(E61&lt;=sa1!$E$6,1)))))))</f>
      </c>
      <c r="N61" s="224">
        <f>IF($F61="","",VLOOKUP($F61,'小学校リスト'!$B$2:$F$187,4,FALSE))</f>
      </c>
      <c r="O61" s="224">
        <f>IF($F61="","",VLOOKUP($F61,'小学校リスト'!$B$2:$F$187,5,FALSE))</f>
      </c>
      <c r="P61" s="223">
        <v>1</v>
      </c>
      <c r="Q61" s="224">
        <f>IF($F61="","",VLOOKUP($F61,'小学校リスト'!$B$2:$F$187,3,FALSE))</f>
      </c>
      <c r="R61" s="234">
        <f>IF(COUNTIF(C61:H61,"")=6,"",VLOOKUP('実施報告・申込書'!$C$16,'実施報告・申込書'!$R$10:$S$209,1,FALSE))</f>
      </c>
      <c r="S61" s="234">
        <f>IF(COUNTIF(C61:H61,"")=6,"",VLOOKUP('実施報告・申込書'!$C$16,'実施報告・申込書'!$R$10:$S$209,2,FALSE))</f>
      </c>
      <c r="T61" s="64">
        <f t="shared" si="4"/>
      </c>
    </row>
    <row r="62" spans="1:20" ht="13.5">
      <c r="A62" s="217">
        <v>61</v>
      </c>
      <c r="B62" s="252">
        <f>IF(E62="","",IF(E62&lt;=sa1!$E$10,"C",IF(E62&lt;=sa1!$E$8,"B",IF(E62&lt;=sa1!$E$6,"A"))))</f>
      </c>
      <c r="C62" s="218"/>
      <c r="D62" s="218"/>
      <c r="E62" s="219"/>
      <c r="F62" s="219"/>
      <c r="G62" s="220"/>
      <c r="H62" s="221"/>
      <c r="I62" s="221"/>
      <c r="J62" s="256"/>
      <c r="K62" s="225" t="str">
        <f t="shared" si="2"/>
        <v>未入力</v>
      </c>
      <c r="L62" s="223">
        <f t="shared" si="3"/>
      </c>
      <c r="M62" s="223">
        <f>IF(E62="","",IF(E62&lt;=sa1!$E$11,6,IF(E62&lt;=sa1!$E$10,5,IF(E62&lt;=sa1!$E$9,4,IF(E62&lt;=sa1!$E$8,3,IF(E62&lt;=sa1!$E$7,2,IF(E62&lt;=sa1!$E$6,1)))))))</f>
      </c>
      <c r="N62" s="224">
        <f>IF($F62="","",VLOOKUP($F62,'小学校リスト'!$B$2:$F$187,4,FALSE))</f>
      </c>
      <c r="O62" s="224">
        <f>IF($F62="","",VLOOKUP($F62,'小学校リスト'!$B$2:$F$187,5,FALSE))</f>
      </c>
      <c r="P62" s="223">
        <v>1</v>
      </c>
      <c r="Q62" s="224">
        <f>IF($F62="","",VLOOKUP($F62,'小学校リスト'!$B$2:$F$187,3,FALSE))</f>
      </c>
      <c r="R62" s="234">
        <f>IF(COUNTIF(C62:H62,"")=6,"",VLOOKUP('実施報告・申込書'!$C$16,'実施報告・申込書'!$R$10:$S$209,1,FALSE))</f>
      </c>
      <c r="S62" s="234">
        <f>IF(COUNTIF(C62:H62,"")=6,"",VLOOKUP('実施報告・申込書'!$C$16,'実施報告・申込書'!$R$10:$S$209,2,FALSE))</f>
      </c>
      <c r="T62" s="64">
        <f t="shared" si="4"/>
      </c>
    </row>
    <row r="63" spans="1:20" ht="13.5">
      <c r="A63" s="217">
        <v>62</v>
      </c>
      <c r="B63" s="252">
        <f>IF(E63="","",IF(E63&lt;=sa1!$E$10,"C",IF(E63&lt;=sa1!$E$8,"B",IF(E63&lt;=sa1!$E$6,"A"))))</f>
      </c>
      <c r="C63" s="218"/>
      <c r="D63" s="218"/>
      <c r="E63" s="219"/>
      <c r="F63" s="219"/>
      <c r="G63" s="220"/>
      <c r="H63" s="221"/>
      <c r="I63" s="221"/>
      <c r="J63" s="256"/>
      <c r="K63" s="225" t="str">
        <f t="shared" si="2"/>
        <v>未入力</v>
      </c>
      <c r="L63" s="223">
        <f t="shared" si="3"/>
      </c>
      <c r="M63" s="223">
        <f>IF(E63="","",IF(E63&lt;=sa1!$E$11,6,IF(E63&lt;=sa1!$E$10,5,IF(E63&lt;=sa1!$E$9,4,IF(E63&lt;=sa1!$E$8,3,IF(E63&lt;=sa1!$E$7,2,IF(E63&lt;=sa1!$E$6,1)))))))</f>
      </c>
      <c r="N63" s="224">
        <f>IF($F63="","",VLOOKUP($F63,'小学校リスト'!$B$2:$F$187,4,FALSE))</f>
      </c>
      <c r="O63" s="224">
        <f>IF($F63="","",VLOOKUP($F63,'小学校リスト'!$B$2:$F$187,5,FALSE))</f>
      </c>
      <c r="P63" s="223">
        <v>1</v>
      </c>
      <c r="Q63" s="224">
        <f>IF($F63="","",VLOOKUP($F63,'小学校リスト'!$B$2:$F$187,3,FALSE))</f>
      </c>
      <c r="R63" s="234">
        <f>IF(COUNTIF(C63:H63,"")=6,"",VLOOKUP('実施報告・申込書'!$C$16,'実施報告・申込書'!$R$10:$S$209,1,FALSE))</f>
      </c>
      <c r="S63" s="234">
        <f>IF(COUNTIF(C63:H63,"")=6,"",VLOOKUP('実施報告・申込書'!$C$16,'実施報告・申込書'!$R$10:$S$209,2,FALSE))</f>
      </c>
      <c r="T63" s="64">
        <f t="shared" si="4"/>
      </c>
    </row>
    <row r="64" spans="1:20" ht="13.5">
      <c r="A64" s="217">
        <v>63</v>
      </c>
      <c r="B64" s="252">
        <f>IF(E64="","",IF(E64&lt;=sa1!$E$10,"C",IF(E64&lt;=sa1!$E$8,"B",IF(E64&lt;=sa1!$E$6,"A"))))</f>
      </c>
      <c r="C64" s="218"/>
      <c r="D64" s="218"/>
      <c r="E64" s="219"/>
      <c r="F64" s="219"/>
      <c r="G64" s="220"/>
      <c r="H64" s="221"/>
      <c r="I64" s="221"/>
      <c r="J64" s="256"/>
      <c r="K64" s="225" t="str">
        <f t="shared" si="2"/>
        <v>未入力</v>
      </c>
      <c r="L64" s="223">
        <f t="shared" si="3"/>
      </c>
      <c r="M64" s="223">
        <f>IF(E64="","",IF(E64&lt;=sa1!$E$11,6,IF(E64&lt;=sa1!$E$10,5,IF(E64&lt;=sa1!$E$9,4,IF(E64&lt;=sa1!$E$8,3,IF(E64&lt;=sa1!$E$7,2,IF(E64&lt;=sa1!$E$6,1)))))))</f>
      </c>
      <c r="N64" s="224">
        <f>IF($F64="","",VLOOKUP($F64,'小学校リスト'!$B$2:$F$187,4,FALSE))</f>
      </c>
      <c r="O64" s="224">
        <f>IF($F64="","",VLOOKUP($F64,'小学校リスト'!$B$2:$F$187,5,FALSE))</f>
      </c>
      <c r="P64" s="223">
        <v>1</v>
      </c>
      <c r="Q64" s="224">
        <f>IF($F64="","",VLOOKUP($F64,'小学校リスト'!$B$2:$F$187,3,FALSE))</f>
      </c>
      <c r="R64" s="234">
        <f>IF(COUNTIF(C64:H64,"")=6,"",VLOOKUP('実施報告・申込書'!$C$16,'実施報告・申込書'!$R$10:$S$209,1,FALSE))</f>
      </c>
      <c r="S64" s="234">
        <f>IF(COUNTIF(C64:H64,"")=6,"",VLOOKUP('実施報告・申込書'!$C$16,'実施報告・申込書'!$R$10:$S$209,2,FALSE))</f>
      </c>
      <c r="T64" s="64">
        <f t="shared" si="4"/>
      </c>
    </row>
    <row r="65" spans="1:20" ht="13.5">
      <c r="A65" s="217">
        <v>64</v>
      </c>
      <c r="B65" s="252">
        <f>IF(E65="","",IF(E65&lt;=sa1!$E$10,"C",IF(E65&lt;=sa1!$E$8,"B",IF(E65&lt;=sa1!$E$6,"A"))))</f>
      </c>
      <c r="C65" s="218"/>
      <c r="D65" s="218"/>
      <c r="E65" s="219"/>
      <c r="F65" s="219"/>
      <c r="G65" s="220"/>
      <c r="H65" s="221"/>
      <c r="I65" s="221"/>
      <c r="J65" s="256"/>
      <c r="K65" s="225" t="str">
        <f t="shared" si="2"/>
        <v>未入力</v>
      </c>
      <c r="L65" s="223">
        <f t="shared" si="3"/>
      </c>
      <c r="M65" s="223">
        <f>IF(E65="","",IF(E65&lt;=sa1!$E$11,6,IF(E65&lt;=sa1!$E$10,5,IF(E65&lt;=sa1!$E$9,4,IF(E65&lt;=sa1!$E$8,3,IF(E65&lt;=sa1!$E$7,2,IF(E65&lt;=sa1!$E$6,1)))))))</f>
      </c>
      <c r="N65" s="224">
        <f>IF($F65="","",VLOOKUP($F65,'小学校リスト'!$B$2:$F$187,4,FALSE))</f>
      </c>
      <c r="O65" s="224">
        <f>IF($F65="","",VLOOKUP($F65,'小学校リスト'!$B$2:$F$187,5,FALSE))</f>
      </c>
      <c r="P65" s="223">
        <v>1</v>
      </c>
      <c r="Q65" s="224">
        <f>IF($F65="","",VLOOKUP($F65,'小学校リスト'!$B$2:$F$187,3,FALSE))</f>
      </c>
      <c r="R65" s="234">
        <f>IF(COUNTIF(C65:H65,"")=6,"",VLOOKUP('実施報告・申込書'!$C$16,'実施報告・申込書'!$R$10:$S$209,1,FALSE))</f>
      </c>
      <c r="S65" s="234">
        <f>IF(COUNTIF(C65:H65,"")=6,"",VLOOKUP('実施報告・申込書'!$C$16,'実施報告・申込書'!$R$10:$S$209,2,FALSE))</f>
      </c>
      <c r="T65" s="64">
        <f t="shared" si="4"/>
      </c>
    </row>
    <row r="66" spans="1:20" ht="13.5">
      <c r="A66" s="217">
        <v>65</v>
      </c>
      <c r="B66" s="252">
        <f>IF(E66="","",IF(E66&lt;=sa1!$E$10,"C",IF(E66&lt;=sa1!$E$8,"B",IF(E66&lt;=sa1!$E$6,"A"))))</f>
      </c>
      <c r="C66" s="218"/>
      <c r="D66" s="218"/>
      <c r="E66" s="219"/>
      <c r="F66" s="219"/>
      <c r="G66" s="220"/>
      <c r="H66" s="221"/>
      <c r="I66" s="221"/>
      <c r="J66" s="256"/>
      <c r="K66" s="225" t="str">
        <f t="shared" si="2"/>
        <v>未入力</v>
      </c>
      <c r="L66" s="223">
        <f aca="true" t="shared" si="5" ref="L66:L101">IF(G66="","",VLOOKUP(G66,$V$2:$W$10,2,FALSE))</f>
      </c>
      <c r="M66" s="223">
        <f>IF(E66="","",IF(E66&lt;=sa1!$E$11,6,IF(E66&lt;=sa1!$E$10,5,IF(E66&lt;=sa1!$E$9,4,IF(E66&lt;=sa1!$E$8,3,IF(E66&lt;=sa1!$E$7,2,IF(E66&lt;=sa1!$E$6,1)))))))</f>
      </c>
      <c r="N66" s="224">
        <f>IF($F66="","",VLOOKUP($F66,'小学校リスト'!$B$2:$F$187,4,FALSE))</f>
      </c>
      <c r="O66" s="224">
        <f>IF($F66="","",VLOOKUP($F66,'小学校リスト'!$B$2:$F$187,5,FALSE))</f>
      </c>
      <c r="P66" s="223">
        <v>1</v>
      </c>
      <c r="Q66" s="224">
        <f>IF($F66="","",VLOOKUP($F66,'小学校リスト'!$B$2:$F$187,3,FALSE))</f>
      </c>
      <c r="R66" s="234">
        <f>IF(COUNTIF(C66:H66,"")=6,"",VLOOKUP('実施報告・申込書'!$C$16,'実施報告・申込書'!$R$10:$S$209,1,FALSE))</f>
      </c>
      <c r="S66" s="234">
        <f>IF(COUNTIF(C66:H66,"")=6,"",VLOOKUP('実施報告・申込書'!$C$16,'実施報告・申込書'!$R$10:$S$209,2,FALSE))</f>
      </c>
      <c r="T66" s="64">
        <f aca="true" t="shared" si="6" ref="T66:T101">IF(L66="","",IF(LEFT(L66,1)&gt;="6","ERROR",IF(B66="C",G66,IF(RIGHT(L66,2)="00","ERROR",G66))))</f>
      </c>
    </row>
    <row r="67" spans="1:20" ht="13.5">
      <c r="A67" s="217">
        <v>66</v>
      </c>
      <c r="B67" s="252">
        <f>IF(E67="","",IF(E67&lt;=sa1!$E$10,"C",IF(E67&lt;=sa1!$E$8,"B",IF(E67&lt;=sa1!$E$6,"A"))))</f>
      </c>
      <c r="C67" s="218"/>
      <c r="D67" s="218"/>
      <c r="E67" s="219"/>
      <c r="F67" s="219"/>
      <c r="G67" s="220"/>
      <c r="H67" s="221"/>
      <c r="I67" s="221"/>
      <c r="J67" s="256"/>
      <c r="K67" s="225" t="str">
        <f aca="true" t="shared" si="7" ref="K67:K101">IF(COUNTIF(C67:I67,"")=7,"未入力",IF(AND(COUNTIF(C67:I67,"")=0,J67&lt;&gt;"ERROR"),"完了","未完了"))</f>
        <v>未入力</v>
      </c>
      <c r="L67" s="223">
        <f t="shared" si="5"/>
      </c>
      <c r="M67" s="223">
        <f>IF(E67="","",IF(E67&lt;=sa1!$E$11,6,IF(E67&lt;=sa1!$E$10,5,IF(E67&lt;=sa1!$E$9,4,IF(E67&lt;=sa1!$E$8,3,IF(E67&lt;=sa1!$E$7,2,IF(E67&lt;=sa1!$E$6,1)))))))</f>
      </c>
      <c r="N67" s="224">
        <f>IF($F67="","",VLOOKUP($F67,'小学校リスト'!$B$2:$F$187,4,FALSE))</f>
      </c>
      <c r="O67" s="224">
        <f>IF($F67="","",VLOOKUP($F67,'小学校リスト'!$B$2:$F$187,5,FALSE))</f>
      </c>
      <c r="P67" s="223">
        <v>1</v>
      </c>
      <c r="Q67" s="224">
        <f>IF($F67="","",VLOOKUP($F67,'小学校リスト'!$B$2:$F$187,3,FALSE))</f>
      </c>
      <c r="R67" s="234">
        <f>IF(COUNTIF(C67:H67,"")=6,"",VLOOKUP('実施報告・申込書'!$C$16,'実施報告・申込書'!$R$10:$S$209,1,FALSE))</f>
      </c>
      <c r="S67" s="234">
        <f>IF(COUNTIF(C67:H67,"")=6,"",VLOOKUP('実施報告・申込書'!$C$16,'実施報告・申込書'!$R$10:$S$209,2,FALSE))</f>
      </c>
      <c r="T67" s="64">
        <f t="shared" si="6"/>
      </c>
    </row>
    <row r="68" spans="1:20" ht="13.5">
      <c r="A68" s="217">
        <v>67</v>
      </c>
      <c r="B68" s="252">
        <f>IF(E68="","",IF(E68&lt;=sa1!$E$10,"C",IF(E68&lt;=sa1!$E$8,"B",IF(E68&lt;=sa1!$E$6,"A"))))</f>
      </c>
      <c r="C68" s="218"/>
      <c r="D68" s="218"/>
      <c r="E68" s="219"/>
      <c r="F68" s="219"/>
      <c r="G68" s="220"/>
      <c r="H68" s="221"/>
      <c r="I68" s="221"/>
      <c r="J68" s="256"/>
      <c r="K68" s="225" t="str">
        <f t="shared" si="7"/>
        <v>未入力</v>
      </c>
      <c r="L68" s="223">
        <f t="shared" si="5"/>
      </c>
      <c r="M68" s="223">
        <f>IF(E68="","",IF(E68&lt;=sa1!$E$11,6,IF(E68&lt;=sa1!$E$10,5,IF(E68&lt;=sa1!$E$9,4,IF(E68&lt;=sa1!$E$8,3,IF(E68&lt;=sa1!$E$7,2,IF(E68&lt;=sa1!$E$6,1)))))))</f>
      </c>
      <c r="N68" s="224">
        <f>IF($F68="","",VLOOKUP($F68,'小学校リスト'!$B$2:$F$187,4,FALSE))</f>
      </c>
      <c r="O68" s="224">
        <f>IF($F68="","",VLOOKUP($F68,'小学校リスト'!$B$2:$F$187,5,FALSE))</f>
      </c>
      <c r="P68" s="223">
        <v>1</v>
      </c>
      <c r="Q68" s="224">
        <f>IF($F68="","",VLOOKUP($F68,'小学校リスト'!$B$2:$F$187,3,FALSE))</f>
      </c>
      <c r="R68" s="234">
        <f>IF(COUNTIF(C68:H68,"")=6,"",VLOOKUP('実施報告・申込書'!$C$16,'実施報告・申込書'!$R$10:$S$209,1,FALSE))</f>
      </c>
      <c r="S68" s="234">
        <f>IF(COUNTIF(C68:H68,"")=6,"",VLOOKUP('実施報告・申込書'!$C$16,'実施報告・申込書'!$R$10:$S$209,2,FALSE))</f>
      </c>
      <c r="T68" s="64">
        <f t="shared" si="6"/>
      </c>
    </row>
    <row r="69" spans="1:20" ht="13.5">
      <c r="A69" s="217">
        <v>68</v>
      </c>
      <c r="B69" s="252">
        <f>IF(E69="","",IF(E69&lt;=sa1!$E$10,"C",IF(E69&lt;=sa1!$E$8,"B",IF(E69&lt;=sa1!$E$6,"A"))))</f>
      </c>
      <c r="C69" s="218"/>
      <c r="D69" s="218"/>
      <c r="E69" s="219"/>
      <c r="F69" s="219"/>
      <c r="G69" s="220"/>
      <c r="H69" s="221"/>
      <c r="I69" s="221"/>
      <c r="J69" s="256"/>
      <c r="K69" s="225" t="str">
        <f t="shared" si="7"/>
        <v>未入力</v>
      </c>
      <c r="L69" s="223">
        <f t="shared" si="5"/>
      </c>
      <c r="M69" s="223">
        <f>IF(E69="","",IF(E69&lt;=sa1!$E$11,6,IF(E69&lt;=sa1!$E$10,5,IF(E69&lt;=sa1!$E$9,4,IF(E69&lt;=sa1!$E$8,3,IF(E69&lt;=sa1!$E$7,2,IF(E69&lt;=sa1!$E$6,1)))))))</f>
      </c>
      <c r="N69" s="224">
        <f>IF($F69="","",VLOOKUP($F69,'小学校リスト'!$B$2:$F$187,4,FALSE))</f>
      </c>
      <c r="O69" s="224">
        <f>IF($F69="","",VLOOKUP($F69,'小学校リスト'!$B$2:$F$187,5,FALSE))</f>
      </c>
      <c r="P69" s="223">
        <v>1</v>
      </c>
      <c r="Q69" s="224">
        <f>IF($F69="","",VLOOKUP($F69,'小学校リスト'!$B$2:$F$187,3,FALSE))</f>
      </c>
      <c r="R69" s="234">
        <f>IF(COUNTIF(C69:H69,"")=6,"",VLOOKUP('実施報告・申込書'!$C$16,'実施報告・申込書'!$R$10:$S$209,1,FALSE))</f>
      </c>
      <c r="S69" s="234">
        <f>IF(COUNTIF(C69:H69,"")=6,"",VLOOKUP('実施報告・申込書'!$C$16,'実施報告・申込書'!$R$10:$S$209,2,FALSE))</f>
      </c>
      <c r="T69" s="64">
        <f t="shared" si="6"/>
      </c>
    </row>
    <row r="70" spans="1:20" ht="13.5">
      <c r="A70" s="217">
        <v>69</v>
      </c>
      <c r="B70" s="252">
        <f>IF(E70="","",IF(E70&lt;=sa1!$E$10,"C",IF(E70&lt;=sa1!$E$8,"B",IF(E70&lt;=sa1!$E$6,"A"))))</f>
      </c>
      <c r="C70" s="218"/>
      <c r="D70" s="218"/>
      <c r="E70" s="219"/>
      <c r="F70" s="219"/>
      <c r="G70" s="220"/>
      <c r="H70" s="221"/>
      <c r="I70" s="221"/>
      <c r="J70" s="256"/>
      <c r="K70" s="225" t="str">
        <f t="shared" si="7"/>
        <v>未入力</v>
      </c>
      <c r="L70" s="223">
        <f t="shared" si="5"/>
      </c>
      <c r="M70" s="223">
        <f>IF(E70="","",IF(E70&lt;=sa1!$E$11,6,IF(E70&lt;=sa1!$E$10,5,IF(E70&lt;=sa1!$E$9,4,IF(E70&lt;=sa1!$E$8,3,IF(E70&lt;=sa1!$E$7,2,IF(E70&lt;=sa1!$E$6,1)))))))</f>
      </c>
      <c r="N70" s="224">
        <f>IF($F70="","",VLOOKUP($F70,'小学校リスト'!$B$2:$F$187,4,FALSE))</f>
      </c>
      <c r="O70" s="224">
        <f>IF($F70="","",VLOOKUP($F70,'小学校リスト'!$B$2:$F$187,5,FALSE))</f>
      </c>
      <c r="P70" s="223">
        <v>1</v>
      </c>
      <c r="Q70" s="224">
        <f>IF($F70="","",VLOOKUP($F70,'小学校リスト'!$B$2:$F$187,3,FALSE))</f>
      </c>
      <c r="R70" s="234">
        <f>IF(COUNTIF(C70:H70,"")=6,"",VLOOKUP('実施報告・申込書'!$C$16,'実施報告・申込書'!$R$10:$S$209,1,FALSE))</f>
      </c>
      <c r="S70" s="234">
        <f>IF(COUNTIF(C70:H70,"")=6,"",VLOOKUP('実施報告・申込書'!$C$16,'実施報告・申込書'!$R$10:$S$209,2,FALSE))</f>
      </c>
      <c r="T70" s="64">
        <f t="shared" si="6"/>
      </c>
    </row>
    <row r="71" spans="1:20" ht="13.5">
      <c r="A71" s="217">
        <v>70</v>
      </c>
      <c r="B71" s="252">
        <f>IF(E71="","",IF(E71&lt;=sa1!$E$10,"C",IF(E71&lt;=sa1!$E$8,"B",IF(E71&lt;=sa1!$E$6,"A"))))</f>
      </c>
      <c r="C71" s="218"/>
      <c r="D71" s="218"/>
      <c r="E71" s="219"/>
      <c r="F71" s="219"/>
      <c r="G71" s="220"/>
      <c r="H71" s="221"/>
      <c r="I71" s="221"/>
      <c r="J71" s="256"/>
      <c r="K71" s="225" t="str">
        <f t="shared" si="7"/>
        <v>未入力</v>
      </c>
      <c r="L71" s="223">
        <f t="shared" si="5"/>
      </c>
      <c r="M71" s="223">
        <f>IF(E71="","",IF(E71&lt;=sa1!$E$11,6,IF(E71&lt;=sa1!$E$10,5,IF(E71&lt;=sa1!$E$9,4,IF(E71&lt;=sa1!$E$8,3,IF(E71&lt;=sa1!$E$7,2,IF(E71&lt;=sa1!$E$6,1)))))))</f>
      </c>
      <c r="N71" s="224">
        <f>IF($F71="","",VLOOKUP($F71,'小学校リスト'!$B$2:$F$187,4,FALSE))</f>
      </c>
      <c r="O71" s="224">
        <f>IF($F71="","",VLOOKUP($F71,'小学校リスト'!$B$2:$F$187,5,FALSE))</f>
      </c>
      <c r="P71" s="223">
        <v>1</v>
      </c>
      <c r="Q71" s="224">
        <f>IF($F71="","",VLOOKUP($F71,'小学校リスト'!$B$2:$F$187,3,FALSE))</f>
      </c>
      <c r="R71" s="234">
        <f>IF(COUNTIF(C71:H71,"")=6,"",VLOOKUP('実施報告・申込書'!$C$16,'実施報告・申込書'!$R$10:$S$209,1,FALSE))</f>
      </c>
      <c r="S71" s="234">
        <f>IF(COUNTIF(C71:H71,"")=6,"",VLOOKUP('実施報告・申込書'!$C$16,'実施報告・申込書'!$R$10:$S$209,2,FALSE))</f>
      </c>
      <c r="T71" s="64">
        <f t="shared" si="6"/>
      </c>
    </row>
    <row r="72" spans="1:20" ht="13.5">
      <c r="A72" s="217">
        <v>71</v>
      </c>
      <c r="B72" s="252">
        <f>IF(E72="","",IF(E72&lt;=sa1!$E$10,"C",IF(E72&lt;=sa1!$E$8,"B",IF(E72&lt;=sa1!$E$6,"A"))))</f>
      </c>
      <c r="C72" s="218"/>
      <c r="D72" s="218"/>
      <c r="E72" s="219"/>
      <c r="F72" s="219"/>
      <c r="G72" s="220"/>
      <c r="H72" s="221"/>
      <c r="I72" s="221"/>
      <c r="J72" s="256"/>
      <c r="K72" s="225" t="str">
        <f t="shared" si="7"/>
        <v>未入力</v>
      </c>
      <c r="L72" s="223">
        <f t="shared" si="5"/>
      </c>
      <c r="M72" s="223">
        <f>IF(E72="","",IF(E72&lt;=sa1!$E$11,6,IF(E72&lt;=sa1!$E$10,5,IF(E72&lt;=sa1!$E$9,4,IF(E72&lt;=sa1!$E$8,3,IF(E72&lt;=sa1!$E$7,2,IF(E72&lt;=sa1!$E$6,1)))))))</f>
      </c>
      <c r="N72" s="224">
        <f>IF($F72="","",VLOOKUP($F72,'小学校リスト'!$B$2:$F$187,4,FALSE))</f>
      </c>
      <c r="O72" s="224">
        <f>IF($F72="","",VLOOKUP($F72,'小学校リスト'!$B$2:$F$187,5,FALSE))</f>
      </c>
      <c r="P72" s="223">
        <v>1</v>
      </c>
      <c r="Q72" s="224">
        <f>IF($F72="","",VLOOKUP($F72,'小学校リスト'!$B$2:$F$187,3,FALSE))</f>
      </c>
      <c r="R72" s="234">
        <f>IF(COUNTIF(C72:H72,"")=6,"",VLOOKUP('実施報告・申込書'!$C$16,'実施報告・申込書'!$R$10:$S$209,1,FALSE))</f>
      </c>
      <c r="S72" s="234">
        <f>IF(COUNTIF(C72:H72,"")=6,"",VLOOKUP('実施報告・申込書'!$C$16,'実施報告・申込書'!$R$10:$S$209,2,FALSE))</f>
      </c>
      <c r="T72" s="64">
        <f t="shared" si="6"/>
      </c>
    </row>
    <row r="73" spans="1:20" ht="13.5">
      <c r="A73" s="217">
        <v>72</v>
      </c>
      <c r="B73" s="252">
        <f>IF(E73="","",IF(E73&lt;=sa1!$E$10,"C",IF(E73&lt;=sa1!$E$8,"B",IF(E73&lt;=sa1!$E$6,"A"))))</f>
      </c>
      <c r="C73" s="218"/>
      <c r="D73" s="218"/>
      <c r="E73" s="219"/>
      <c r="F73" s="219"/>
      <c r="G73" s="220"/>
      <c r="H73" s="221"/>
      <c r="I73" s="221"/>
      <c r="J73" s="256"/>
      <c r="K73" s="225" t="str">
        <f t="shared" si="7"/>
        <v>未入力</v>
      </c>
      <c r="L73" s="223">
        <f t="shared" si="5"/>
      </c>
      <c r="M73" s="223">
        <f>IF(E73="","",IF(E73&lt;=sa1!$E$11,6,IF(E73&lt;=sa1!$E$10,5,IF(E73&lt;=sa1!$E$9,4,IF(E73&lt;=sa1!$E$8,3,IF(E73&lt;=sa1!$E$7,2,IF(E73&lt;=sa1!$E$6,1)))))))</f>
      </c>
      <c r="N73" s="224">
        <f>IF($F73="","",VLOOKUP($F73,'小学校リスト'!$B$2:$F$187,4,FALSE))</f>
      </c>
      <c r="O73" s="224">
        <f>IF($F73="","",VLOOKUP($F73,'小学校リスト'!$B$2:$F$187,5,FALSE))</f>
      </c>
      <c r="P73" s="223">
        <v>1</v>
      </c>
      <c r="Q73" s="224">
        <f>IF($F73="","",VLOOKUP($F73,'小学校リスト'!$B$2:$F$187,3,FALSE))</f>
      </c>
      <c r="R73" s="234">
        <f>IF(COUNTIF(C73:H73,"")=6,"",VLOOKUP('実施報告・申込書'!$C$16,'実施報告・申込書'!$R$10:$S$209,1,FALSE))</f>
      </c>
      <c r="S73" s="234">
        <f>IF(COUNTIF(C73:H73,"")=6,"",VLOOKUP('実施報告・申込書'!$C$16,'実施報告・申込書'!$R$10:$S$209,2,FALSE))</f>
      </c>
      <c r="T73" s="64">
        <f t="shared" si="6"/>
      </c>
    </row>
    <row r="74" spans="1:20" ht="13.5">
      <c r="A74" s="217">
        <v>73</v>
      </c>
      <c r="B74" s="252">
        <f>IF(E74="","",IF(E74&lt;=sa1!$E$10,"C",IF(E74&lt;=sa1!$E$8,"B",IF(E74&lt;=sa1!$E$6,"A"))))</f>
      </c>
      <c r="C74" s="218"/>
      <c r="D74" s="218"/>
      <c r="E74" s="219"/>
      <c r="F74" s="219"/>
      <c r="G74" s="220"/>
      <c r="H74" s="221"/>
      <c r="I74" s="221"/>
      <c r="J74" s="256"/>
      <c r="K74" s="225" t="str">
        <f t="shared" si="7"/>
        <v>未入力</v>
      </c>
      <c r="L74" s="223">
        <f t="shared" si="5"/>
      </c>
      <c r="M74" s="223">
        <f>IF(E74="","",IF(E74&lt;=sa1!$E$11,6,IF(E74&lt;=sa1!$E$10,5,IF(E74&lt;=sa1!$E$9,4,IF(E74&lt;=sa1!$E$8,3,IF(E74&lt;=sa1!$E$7,2,IF(E74&lt;=sa1!$E$6,1)))))))</f>
      </c>
      <c r="N74" s="224">
        <f>IF($F74="","",VLOOKUP($F74,'小学校リスト'!$B$2:$F$187,4,FALSE))</f>
      </c>
      <c r="O74" s="224">
        <f>IF($F74="","",VLOOKUP($F74,'小学校リスト'!$B$2:$F$187,5,FALSE))</f>
      </c>
      <c r="P74" s="223">
        <v>1</v>
      </c>
      <c r="Q74" s="224">
        <f>IF($F74="","",VLOOKUP($F74,'小学校リスト'!$B$2:$F$187,3,FALSE))</f>
      </c>
      <c r="R74" s="234">
        <f>IF(COUNTIF(C74:H74,"")=6,"",VLOOKUP('実施報告・申込書'!$C$16,'実施報告・申込書'!$R$10:$S$209,1,FALSE))</f>
      </c>
      <c r="S74" s="234">
        <f>IF(COUNTIF(C74:H74,"")=6,"",VLOOKUP('実施報告・申込書'!$C$16,'実施報告・申込書'!$R$10:$S$209,2,FALSE))</f>
      </c>
      <c r="T74" s="64">
        <f t="shared" si="6"/>
      </c>
    </row>
    <row r="75" spans="1:20" ht="13.5">
      <c r="A75" s="217">
        <v>74</v>
      </c>
      <c r="B75" s="252">
        <f>IF(E75="","",IF(E75&lt;=sa1!$E$10,"C",IF(E75&lt;=sa1!$E$8,"B",IF(E75&lt;=sa1!$E$6,"A"))))</f>
      </c>
      <c r="C75" s="218"/>
      <c r="D75" s="218"/>
      <c r="E75" s="219"/>
      <c r="F75" s="219"/>
      <c r="G75" s="220"/>
      <c r="H75" s="221"/>
      <c r="I75" s="221"/>
      <c r="J75" s="256"/>
      <c r="K75" s="225" t="str">
        <f t="shared" si="7"/>
        <v>未入力</v>
      </c>
      <c r="L75" s="223">
        <f t="shared" si="5"/>
      </c>
      <c r="M75" s="223">
        <f>IF(E75="","",IF(E75&lt;=sa1!$E$11,6,IF(E75&lt;=sa1!$E$10,5,IF(E75&lt;=sa1!$E$9,4,IF(E75&lt;=sa1!$E$8,3,IF(E75&lt;=sa1!$E$7,2,IF(E75&lt;=sa1!$E$6,1)))))))</f>
      </c>
      <c r="N75" s="224">
        <f>IF($F75="","",VLOOKUP($F75,'小学校リスト'!$B$2:$F$187,4,FALSE))</f>
      </c>
      <c r="O75" s="224">
        <f>IF($F75="","",VLOOKUP($F75,'小学校リスト'!$B$2:$F$187,5,FALSE))</f>
      </c>
      <c r="P75" s="223">
        <v>1</v>
      </c>
      <c r="Q75" s="224">
        <f>IF($F75="","",VLOOKUP($F75,'小学校リスト'!$B$2:$F$187,3,FALSE))</f>
      </c>
      <c r="R75" s="234">
        <f>IF(COUNTIF(C75:H75,"")=6,"",VLOOKUP('実施報告・申込書'!$C$16,'実施報告・申込書'!$R$10:$S$209,1,FALSE))</f>
      </c>
      <c r="S75" s="234">
        <f>IF(COUNTIF(C75:H75,"")=6,"",VLOOKUP('実施報告・申込書'!$C$16,'実施報告・申込書'!$R$10:$S$209,2,FALSE))</f>
      </c>
      <c r="T75" s="64">
        <f t="shared" si="6"/>
      </c>
    </row>
    <row r="76" spans="1:20" ht="13.5">
      <c r="A76" s="217">
        <v>75</v>
      </c>
      <c r="B76" s="252">
        <f>IF(E76="","",IF(E76&lt;=sa1!$E$10,"C",IF(E76&lt;=sa1!$E$8,"B",IF(E76&lt;=sa1!$E$6,"A"))))</f>
      </c>
      <c r="C76" s="218"/>
      <c r="D76" s="218"/>
      <c r="E76" s="219"/>
      <c r="F76" s="219"/>
      <c r="G76" s="220"/>
      <c r="H76" s="221"/>
      <c r="I76" s="221"/>
      <c r="J76" s="256"/>
      <c r="K76" s="225" t="str">
        <f t="shared" si="7"/>
        <v>未入力</v>
      </c>
      <c r="L76" s="223">
        <f t="shared" si="5"/>
      </c>
      <c r="M76" s="223">
        <f>IF(E76="","",IF(E76&lt;=sa1!$E$11,6,IF(E76&lt;=sa1!$E$10,5,IF(E76&lt;=sa1!$E$9,4,IF(E76&lt;=sa1!$E$8,3,IF(E76&lt;=sa1!$E$7,2,IF(E76&lt;=sa1!$E$6,1)))))))</f>
      </c>
      <c r="N76" s="224">
        <f>IF($F76="","",VLOOKUP($F76,'小学校リスト'!$B$2:$F$187,4,FALSE))</f>
      </c>
      <c r="O76" s="224">
        <f>IF($F76="","",VLOOKUP($F76,'小学校リスト'!$B$2:$F$187,5,FALSE))</f>
      </c>
      <c r="P76" s="223">
        <v>1</v>
      </c>
      <c r="Q76" s="224">
        <f>IF($F76="","",VLOOKUP($F76,'小学校リスト'!$B$2:$F$187,3,FALSE))</f>
      </c>
      <c r="R76" s="234">
        <f>IF(COUNTIF(C76:H76,"")=6,"",VLOOKUP('実施報告・申込書'!$C$16,'実施報告・申込書'!$R$10:$S$209,1,FALSE))</f>
      </c>
      <c r="S76" s="234">
        <f>IF(COUNTIF(C76:H76,"")=6,"",VLOOKUP('実施報告・申込書'!$C$16,'実施報告・申込書'!$R$10:$S$209,2,FALSE))</f>
      </c>
      <c r="T76" s="64">
        <f t="shared" si="6"/>
      </c>
    </row>
    <row r="77" spans="1:20" ht="13.5">
      <c r="A77" s="217">
        <v>76</v>
      </c>
      <c r="B77" s="252">
        <f>IF(E77="","",IF(E77&lt;=sa1!$E$10,"C",IF(E77&lt;=sa1!$E$8,"B",IF(E77&lt;=sa1!$E$6,"A"))))</f>
      </c>
      <c r="C77" s="218"/>
      <c r="D77" s="218"/>
      <c r="E77" s="219"/>
      <c r="F77" s="219"/>
      <c r="G77" s="220"/>
      <c r="H77" s="221"/>
      <c r="I77" s="221"/>
      <c r="J77" s="256"/>
      <c r="K77" s="225" t="str">
        <f t="shared" si="7"/>
        <v>未入力</v>
      </c>
      <c r="L77" s="223">
        <f t="shared" si="5"/>
      </c>
      <c r="M77" s="223">
        <f>IF(E77="","",IF(E77&lt;=sa1!$E$11,6,IF(E77&lt;=sa1!$E$10,5,IF(E77&lt;=sa1!$E$9,4,IF(E77&lt;=sa1!$E$8,3,IF(E77&lt;=sa1!$E$7,2,IF(E77&lt;=sa1!$E$6,1)))))))</f>
      </c>
      <c r="N77" s="224">
        <f>IF($F77="","",VLOOKUP($F77,'小学校リスト'!$B$2:$F$187,4,FALSE))</f>
      </c>
      <c r="O77" s="224">
        <f>IF($F77="","",VLOOKUP($F77,'小学校リスト'!$B$2:$F$187,5,FALSE))</f>
      </c>
      <c r="P77" s="223">
        <v>1</v>
      </c>
      <c r="Q77" s="224">
        <f>IF($F77="","",VLOOKUP($F77,'小学校リスト'!$B$2:$F$187,3,FALSE))</f>
      </c>
      <c r="R77" s="234">
        <f>IF(COUNTIF(C77:H77,"")=6,"",VLOOKUP('実施報告・申込書'!$C$16,'実施報告・申込書'!$R$10:$S$209,1,FALSE))</f>
      </c>
      <c r="S77" s="234">
        <f>IF(COUNTIF(C77:H77,"")=6,"",VLOOKUP('実施報告・申込書'!$C$16,'実施報告・申込書'!$R$10:$S$209,2,FALSE))</f>
      </c>
      <c r="T77" s="64">
        <f t="shared" si="6"/>
      </c>
    </row>
    <row r="78" spans="1:20" ht="13.5">
      <c r="A78" s="217">
        <v>77</v>
      </c>
      <c r="B78" s="252">
        <f>IF(E78="","",IF(E78&lt;=sa1!$E$10,"C",IF(E78&lt;=sa1!$E$8,"B",IF(E78&lt;=sa1!$E$6,"A"))))</f>
      </c>
      <c r="C78" s="218"/>
      <c r="D78" s="218"/>
      <c r="E78" s="219"/>
      <c r="F78" s="219"/>
      <c r="G78" s="220"/>
      <c r="H78" s="221"/>
      <c r="I78" s="221"/>
      <c r="J78" s="256"/>
      <c r="K78" s="225" t="str">
        <f t="shared" si="7"/>
        <v>未入力</v>
      </c>
      <c r="L78" s="223">
        <f t="shared" si="5"/>
      </c>
      <c r="M78" s="223">
        <f>IF(E78="","",IF(E78&lt;=sa1!$E$11,6,IF(E78&lt;=sa1!$E$10,5,IF(E78&lt;=sa1!$E$9,4,IF(E78&lt;=sa1!$E$8,3,IF(E78&lt;=sa1!$E$7,2,IF(E78&lt;=sa1!$E$6,1)))))))</f>
      </c>
      <c r="N78" s="224">
        <f>IF($F78="","",VLOOKUP($F78,'小学校リスト'!$B$2:$F$187,4,FALSE))</f>
      </c>
      <c r="O78" s="224">
        <f>IF($F78="","",VLOOKUP($F78,'小学校リスト'!$B$2:$F$187,5,FALSE))</f>
      </c>
      <c r="P78" s="223">
        <v>1</v>
      </c>
      <c r="Q78" s="224">
        <f>IF($F78="","",VLOOKUP($F78,'小学校リスト'!$B$2:$F$187,3,FALSE))</f>
      </c>
      <c r="R78" s="234">
        <f>IF(COUNTIF(C78:H78,"")=6,"",VLOOKUP('実施報告・申込書'!$C$16,'実施報告・申込書'!$R$10:$S$209,1,FALSE))</f>
      </c>
      <c r="S78" s="234">
        <f>IF(COUNTIF(C78:H78,"")=6,"",VLOOKUP('実施報告・申込書'!$C$16,'実施報告・申込書'!$R$10:$S$209,2,FALSE))</f>
      </c>
      <c r="T78" s="64">
        <f t="shared" si="6"/>
      </c>
    </row>
    <row r="79" spans="1:20" ht="13.5">
      <c r="A79" s="217">
        <v>78</v>
      </c>
      <c r="B79" s="252">
        <f>IF(E79="","",IF(E79&lt;=sa1!$E$10,"C",IF(E79&lt;=sa1!$E$8,"B",IF(E79&lt;=sa1!$E$6,"A"))))</f>
      </c>
      <c r="C79" s="218"/>
      <c r="D79" s="218"/>
      <c r="E79" s="219"/>
      <c r="F79" s="219"/>
      <c r="G79" s="220"/>
      <c r="H79" s="221"/>
      <c r="I79" s="221"/>
      <c r="J79" s="256"/>
      <c r="K79" s="225" t="str">
        <f t="shared" si="7"/>
        <v>未入力</v>
      </c>
      <c r="L79" s="223">
        <f t="shared" si="5"/>
      </c>
      <c r="M79" s="223">
        <f>IF(E79="","",IF(E79&lt;=sa1!$E$11,6,IF(E79&lt;=sa1!$E$10,5,IF(E79&lt;=sa1!$E$9,4,IF(E79&lt;=sa1!$E$8,3,IF(E79&lt;=sa1!$E$7,2,IF(E79&lt;=sa1!$E$6,1)))))))</f>
      </c>
      <c r="N79" s="224">
        <f>IF($F79="","",VLOOKUP($F79,'小学校リスト'!$B$2:$F$187,4,FALSE))</f>
      </c>
      <c r="O79" s="224">
        <f>IF($F79="","",VLOOKUP($F79,'小学校リスト'!$B$2:$F$187,5,FALSE))</f>
      </c>
      <c r="P79" s="223">
        <v>1</v>
      </c>
      <c r="Q79" s="224">
        <f>IF($F79="","",VLOOKUP($F79,'小学校リスト'!$B$2:$F$187,3,FALSE))</f>
      </c>
      <c r="R79" s="234">
        <f>IF(COUNTIF(C79:H79,"")=6,"",VLOOKUP('実施報告・申込書'!$C$16,'実施報告・申込書'!$R$10:$S$209,1,FALSE))</f>
      </c>
      <c r="S79" s="234">
        <f>IF(COUNTIF(C79:H79,"")=6,"",VLOOKUP('実施報告・申込書'!$C$16,'実施報告・申込書'!$R$10:$S$209,2,FALSE))</f>
      </c>
      <c r="T79" s="64">
        <f t="shared" si="6"/>
      </c>
    </row>
    <row r="80" spans="1:20" ht="13.5">
      <c r="A80" s="217">
        <v>79</v>
      </c>
      <c r="B80" s="252">
        <f>IF(E80="","",IF(E80&lt;=sa1!$E$10,"C",IF(E80&lt;=sa1!$E$8,"B",IF(E80&lt;=sa1!$E$6,"A"))))</f>
      </c>
      <c r="C80" s="218"/>
      <c r="D80" s="218"/>
      <c r="E80" s="219"/>
      <c r="F80" s="219"/>
      <c r="G80" s="220"/>
      <c r="H80" s="221"/>
      <c r="I80" s="221"/>
      <c r="J80" s="256"/>
      <c r="K80" s="225" t="str">
        <f t="shared" si="7"/>
        <v>未入力</v>
      </c>
      <c r="L80" s="223">
        <f t="shared" si="5"/>
      </c>
      <c r="M80" s="223">
        <f>IF(E80="","",IF(E80&lt;=sa1!$E$11,6,IF(E80&lt;=sa1!$E$10,5,IF(E80&lt;=sa1!$E$9,4,IF(E80&lt;=sa1!$E$8,3,IF(E80&lt;=sa1!$E$7,2,IF(E80&lt;=sa1!$E$6,1)))))))</f>
      </c>
      <c r="N80" s="224">
        <f>IF($F80="","",VLOOKUP($F80,'小学校リスト'!$B$2:$F$187,4,FALSE))</f>
      </c>
      <c r="O80" s="224">
        <f>IF($F80="","",VLOOKUP($F80,'小学校リスト'!$B$2:$F$187,5,FALSE))</f>
      </c>
      <c r="P80" s="223">
        <v>1</v>
      </c>
      <c r="Q80" s="224">
        <f>IF($F80="","",VLOOKUP($F80,'小学校リスト'!$B$2:$F$187,3,FALSE))</f>
      </c>
      <c r="R80" s="234">
        <f>IF(COUNTIF(C80:H80,"")=6,"",VLOOKUP('実施報告・申込書'!$C$16,'実施報告・申込書'!$R$10:$S$209,1,FALSE))</f>
      </c>
      <c r="S80" s="234">
        <f>IF(COUNTIF(C80:H80,"")=6,"",VLOOKUP('実施報告・申込書'!$C$16,'実施報告・申込書'!$R$10:$S$209,2,FALSE))</f>
      </c>
      <c r="T80" s="64">
        <f t="shared" si="6"/>
      </c>
    </row>
    <row r="81" spans="1:20" ht="13.5">
      <c r="A81" s="217">
        <v>80</v>
      </c>
      <c r="B81" s="252">
        <f>IF(E81="","",IF(E81&lt;=sa1!$E$10,"C",IF(E81&lt;=sa1!$E$8,"B",IF(E81&lt;=sa1!$E$6,"A"))))</f>
      </c>
      <c r="C81" s="218"/>
      <c r="D81" s="218"/>
      <c r="E81" s="219"/>
      <c r="F81" s="219"/>
      <c r="G81" s="220"/>
      <c r="H81" s="221"/>
      <c r="I81" s="221"/>
      <c r="J81" s="256"/>
      <c r="K81" s="225" t="str">
        <f t="shared" si="7"/>
        <v>未入力</v>
      </c>
      <c r="L81" s="223">
        <f t="shared" si="5"/>
      </c>
      <c r="M81" s="223">
        <f>IF(E81="","",IF(E81&lt;=sa1!$E$11,6,IF(E81&lt;=sa1!$E$10,5,IF(E81&lt;=sa1!$E$9,4,IF(E81&lt;=sa1!$E$8,3,IF(E81&lt;=sa1!$E$7,2,IF(E81&lt;=sa1!$E$6,1)))))))</f>
      </c>
      <c r="N81" s="224">
        <f>IF($F81="","",VLOOKUP($F81,'小学校リスト'!$B$2:$F$187,4,FALSE))</f>
      </c>
      <c r="O81" s="224">
        <f>IF($F81="","",VLOOKUP($F81,'小学校リスト'!$B$2:$F$187,5,FALSE))</f>
      </c>
      <c r="P81" s="223">
        <v>1</v>
      </c>
      <c r="Q81" s="224">
        <f>IF($F81="","",VLOOKUP($F81,'小学校リスト'!$B$2:$F$187,3,FALSE))</f>
      </c>
      <c r="R81" s="234">
        <f>IF(COUNTIF(C81:H81,"")=6,"",VLOOKUP('実施報告・申込書'!$C$16,'実施報告・申込書'!$R$10:$S$209,1,FALSE))</f>
      </c>
      <c r="S81" s="234">
        <f>IF(COUNTIF(C81:H81,"")=6,"",VLOOKUP('実施報告・申込書'!$C$16,'実施報告・申込書'!$R$10:$S$209,2,FALSE))</f>
      </c>
      <c r="T81" s="64">
        <f t="shared" si="6"/>
      </c>
    </row>
    <row r="82" spans="1:20" ht="13.5">
      <c r="A82" s="217">
        <v>81</v>
      </c>
      <c r="B82" s="252">
        <f>IF(E82="","",IF(E82&lt;=sa1!$E$10,"C",IF(E82&lt;=sa1!$E$8,"B",IF(E82&lt;=sa1!$E$6,"A"))))</f>
      </c>
      <c r="C82" s="218"/>
      <c r="D82" s="218"/>
      <c r="E82" s="219"/>
      <c r="F82" s="219"/>
      <c r="G82" s="220"/>
      <c r="H82" s="221"/>
      <c r="I82" s="221"/>
      <c r="J82" s="256"/>
      <c r="K82" s="225" t="str">
        <f t="shared" si="7"/>
        <v>未入力</v>
      </c>
      <c r="L82" s="223">
        <f t="shared" si="5"/>
      </c>
      <c r="M82" s="223">
        <f>IF(E82="","",IF(E82&lt;=sa1!$E$11,6,IF(E82&lt;=sa1!$E$10,5,IF(E82&lt;=sa1!$E$9,4,IF(E82&lt;=sa1!$E$8,3,IF(E82&lt;=sa1!$E$7,2,IF(E82&lt;=sa1!$E$6,1)))))))</f>
      </c>
      <c r="N82" s="224">
        <f>IF($F82="","",VLOOKUP($F82,'小学校リスト'!$B$2:$F$187,4,FALSE))</f>
      </c>
      <c r="O82" s="224">
        <f>IF($F82="","",VLOOKUP($F82,'小学校リスト'!$B$2:$F$187,5,FALSE))</f>
      </c>
      <c r="P82" s="223">
        <v>1</v>
      </c>
      <c r="Q82" s="224">
        <f>IF($F82="","",VLOOKUP($F82,'小学校リスト'!$B$2:$F$187,3,FALSE))</f>
      </c>
      <c r="R82" s="234">
        <f>IF(COUNTIF(C82:H82,"")=6,"",VLOOKUP('実施報告・申込書'!$C$16,'実施報告・申込書'!$R$10:$S$209,1,FALSE))</f>
      </c>
      <c r="S82" s="234">
        <f>IF(COUNTIF(C82:H82,"")=6,"",VLOOKUP('実施報告・申込書'!$C$16,'実施報告・申込書'!$R$10:$S$209,2,FALSE))</f>
      </c>
      <c r="T82" s="64">
        <f t="shared" si="6"/>
      </c>
    </row>
    <row r="83" spans="1:20" ht="13.5">
      <c r="A83" s="217">
        <v>82</v>
      </c>
      <c r="B83" s="252">
        <f>IF(E83="","",IF(E83&lt;=sa1!$E$10,"C",IF(E83&lt;=sa1!$E$8,"B",IF(E83&lt;=sa1!$E$6,"A"))))</f>
      </c>
      <c r="C83" s="218"/>
      <c r="D83" s="218"/>
      <c r="E83" s="219"/>
      <c r="F83" s="219"/>
      <c r="G83" s="220"/>
      <c r="H83" s="221"/>
      <c r="I83" s="221"/>
      <c r="J83" s="256"/>
      <c r="K83" s="225" t="str">
        <f t="shared" si="7"/>
        <v>未入力</v>
      </c>
      <c r="L83" s="223">
        <f t="shared" si="5"/>
      </c>
      <c r="M83" s="223">
        <f>IF(E83="","",IF(E83&lt;=sa1!$E$11,6,IF(E83&lt;=sa1!$E$10,5,IF(E83&lt;=sa1!$E$9,4,IF(E83&lt;=sa1!$E$8,3,IF(E83&lt;=sa1!$E$7,2,IF(E83&lt;=sa1!$E$6,1)))))))</f>
      </c>
      <c r="N83" s="224">
        <f>IF($F83="","",VLOOKUP($F83,'小学校リスト'!$B$2:$F$187,4,FALSE))</f>
      </c>
      <c r="O83" s="224">
        <f>IF($F83="","",VLOOKUP($F83,'小学校リスト'!$B$2:$F$187,5,FALSE))</f>
      </c>
      <c r="P83" s="223">
        <v>1</v>
      </c>
      <c r="Q83" s="224">
        <f>IF($F83="","",VLOOKUP($F83,'小学校リスト'!$B$2:$F$187,3,FALSE))</f>
      </c>
      <c r="R83" s="234">
        <f>IF(COUNTIF(C83:H83,"")=6,"",VLOOKUP('実施報告・申込書'!$C$16,'実施報告・申込書'!$R$10:$S$209,1,FALSE))</f>
      </c>
      <c r="S83" s="234">
        <f>IF(COUNTIF(C83:H83,"")=6,"",VLOOKUP('実施報告・申込書'!$C$16,'実施報告・申込書'!$R$10:$S$209,2,FALSE))</f>
      </c>
      <c r="T83" s="64">
        <f t="shared" si="6"/>
      </c>
    </row>
    <row r="84" spans="1:20" ht="13.5">
      <c r="A84" s="217">
        <v>83</v>
      </c>
      <c r="B84" s="252">
        <f>IF(E84="","",IF(E84&lt;=sa1!$E$10,"C",IF(E84&lt;=sa1!$E$8,"B",IF(E84&lt;=sa1!$E$6,"A"))))</f>
      </c>
      <c r="C84" s="218"/>
      <c r="D84" s="218"/>
      <c r="E84" s="219"/>
      <c r="F84" s="219"/>
      <c r="G84" s="220"/>
      <c r="H84" s="221"/>
      <c r="I84" s="221"/>
      <c r="J84" s="256"/>
      <c r="K84" s="225" t="str">
        <f t="shared" si="7"/>
        <v>未入力</v>
      </c>
      <c r="L84" s="223">
        <f t="shared" si="5"/>
      </c>
      <c r="M84" s="223">
        <f>IF(E84="","",IF(E84&lt;=sa1!$E$11,6,IF(E84&lt;=sa1!$E$10,5,IF(E84&lt;=sa1!$E$9,4,IF(E84&lt;=sa1!$E$8,3,IF(E84&lt;=sa1!$E$7,2,IF(E84&lt;=sa1!$E$6,1)))))))</f>
      </c>
      <c r="N84" s="224">
        <f>IF($F84="","",VLOOKUP($F84,'小学校リスト'!$B$2:$F$187,4,FALSE))</f>
      </c>
      <c r="O84" s="224">
        <f>IF($F84="","",VLOOKUP($F84,'小学校リスト'!$B$2:$F$187,5,FALSE))</f>
      </c>
      <c r="P84" s="223">
        <v>1</v>
      </c>
      <c r="Q84" s="224">
        <f>IF($F84="","",VLOOKUP($F84,'小学校リスト'!$B$2:$F$187,3,FALSE))</f>
      </c>
      <c r="R84" s="234">
        <f>IF(COUNTIF(C84:H84,"")=6,"",VLOOKUP('実施報告・申込書'!$C$16,'実施報告・申込書'!$R$10:$S$209,1,FALSE))</f>
      </c>
      <c r="S84" s="234">
        <f>IF(COUNTIF(C84:H84,"")=6,"",VLOOKUP('実施報告・申込書'!$C$16,'実施報告・申込書'!$R$10:$S$209,2,FALSE))</f>
      </c>
      <c r="T84" s="64">
        <f t="shared" si="6"/>
      </c>
    </row>
    <row r="85" spans="1:20" ht="13.5">
      <c r="A85" s="217">
        <v>84</v>
      </c>
      <c r="B85" s="252">
        <f>IF(E85="","",IF(E85&lt;=sa1!$E$10,"C",IF(E85&lt;=sa1!$E$8,"B",IF(E85&lt;=sa1!$E$6,"A"))))</f>
      </c>
      <c r="C85" s="218"/>
      <c r="D85" s="218"/>
      <c r="E85" s="219"/>
      <c r="F85" s="219"/>
      <c r="G85" s="220"/>
      <c r="H85" s="221"/>
      <c r="I85" s="221"/>
      <c r="J85" s="256"/>
      <c r="K85" s="225" t="str">
        <f t="shared" si="7"/>
        <v>未入力</v>
      </c>
      <c r="L85" s="223">
        <f t="shared" si="5"/>
      </c>
      <c r="M85" s="223">
        <f>IF(E85="","",IF(E85&lt;=sa1!$E$11,6,IF(E85&lt;=sa1!$E$10,5,IF(E85&lt;=sa1!$E$9,4,IF(E85&lt;=sa1!$E$8,3,IF(E85&lt;=sa1!$E$7,2,IF(E85&lt;=sa1!$E$6,1)))))))</f>
      </c>
      <c r="N85" s="224">
        <f>IF($F85="","",VLOOKUP($F85,'小学校リスト'!$B$2:$F$187,4,FALSE))</f>
      </c>
      <c r="O85" s="224">
        <f>IF($F85="","",VLOOKUP($F85,'小学校リスト'!$B$2:$F$187,5,FALSE))</f>
      </c>
      <c r="P85" s="223">
        <v>1</v>
      </c>
      <c r="Q85" s="224">
        <f>IF($F85="","",VLOOKUP($F85,'小学校リスト'!$B$2:$F$187,3,FALSE))</f>
      </c>
      <c r="R85" s="234">
        <f>IF(COUNTIF(C85:H85,"")=6,"",VLOOKUP('実施報告・申込書'!$C$16,'実施報告・申込書'!$R$10:$S$209,1,FALSE))</f>
      </c>
      <c r="S85" s="234">
        <f>IF(COUNTIF(C85:H85,"")=6,"",VLOOKUP('実施報告・申込書'!$C$16,'実施報告・申込書'!$R$10:$S$209,2,FALSE))</f>
      </c>
      <c r="T85" s="64">
        <f t="shared" si="6"/>
      </c>
    </row>
    <row r="86" spans="1:20" ht="13.5">
      <c r="A86" s="217">
        <v>85</v>
      </c>
      <c r="B86" s="252">
        <f>IF(E86="","",IF(E86&lt;=sa1!$E$10,"C",IF(E86&lt;=sa1!$E$8,"B",IF(E86&lt;=sa1!$E$6,"A"))))</f>
      </c>
      <c r="C86" s="218"/>
      <c r="D86" s="218"/>
      <c r="E86" s="219"/>
      <c r="F86" s="219"/>
      <c r="G86" s="220"/>
      <c r="H86" s="221"/>
      <c r="I86" s="221"/>
      <c r="J86" s="256"/>
      <c r="K86" s="225" t="str">
        <f t="shared" si="7"/>
        <v>未入力</v>
      </c>
      <c r="L86" s="223">
        <f t="shared" si="5"/>
      </c>
      <c r="M86" s="223">
        <f>IF(E86="","",IF(E86&lt;=sa1!$E$11,6,IF(E86&lt;=sa1!$E$10,5,IF(E86&lt;=sa1!$E$9,4,IF(E86&lt;=sa1!$E$8,3,IF(E86&lt;=sa1!$E$7,2,IF(E86&lt;=sa1!$E$6,1)))))))</f>
      </c>
      <c r="N86" s="224">
        <f>IF($F86="","",VLOOKUP($F86,'小学校リスト'!$B$2:$F$187,4,FALSE))</f>
      </c>
      <c r="O86" s="224">
        <f>IF($F86="","",VLOOKUP($F86,'小学校リスト'!$B$2:$F$187,5,FALSE))</f>
      </c>
      <c r="P86" s="223">
        <v>1</v>
      </c>
      <c r="Q86" s="224">
        <f>IF($F86="","",VLOOKUP($F86,'小学校リスト'!$B$2:$F$187,3,FALSE))</f>
      </c>
      <c r="R86" s="234">
        <f>IF(COUNTIF(C86:H86,"")=6,"",VLOOKUP('実施報告・申込書'!$C$16,'実施報告・申込書'!$R$10:$S$209,1,FALSE))</f>
      </c>
      <c r="S86" s="234">
        <f>IF(COUNTIF(C86:H86,"")=6,"",VLOOKUP('実施報告・申込書'!$C$16,'実施報告・申込書'!$R$10:$S$209,2,FALSE))</f>
      </c>
      <c r="T86" s="64">
        <f t="shared" si="6"/>
      </c>
    </row>
    <row r="87" spans="1:20" ht="13.5">
      <c r="A87" s="217">
        <v>86</v>
      </c>
      <c r="B87" s="252">
        <f>IF(E87="","",IF(E87&lt;=sa1!$E$10,"C",IF(E87&lt;=sa1!$E$8,"B",IF(E87&lt;=sa1!$E$6,"A"))))</f>
      </c>
      <c r="C87" s="218"/>
      <c r="D87" s="218"/>
      <c r="E87" s="219"/>
      <c r="F87" s="219"/>
      <c r="G87" s="220"/>
      <c r="H87" s="221"/>
      <c r="I87" s="221"/>
      <c r="J87" s="256"/>
      <c r="K87" s="225" t="str">
        <f t="shared" si="7"/>
        <v>未入力</v>
      </c>
      <c r="L87" s="223">
        <f t="shared" si="5"/>
      </c>
      <c r="M87" s="223">
        <f>IF(E87="","",IF(E87&lt;=sa1!$E$11,6,IF(E87&lt;=sa1!$E$10,5,IF(E87&lt;=sa1!$E$9,4,IF(E87&lt;=sa1!$E$8,3,IF(E87&lt;=sa1!$E$7,2,IF(E87&lt;=sa1!$E$6,1)))))))</f>
      </c>
      <c r="N87" s="224">
        <f>IF($F87="","",VLOOKUP($F87,'小学校リスト'!$B$2:$F$187,4,FALSE))</f>
      </c>
      <c r="O87" s="224">
        <f>IF($F87="","",VLOOKUP($F87,'小学校リスト'!$B$2:$F$187,5,FALSE))</f>
      </c>
      <c r="P87" s="223">
        <v>1</v>
      </c>
      <c r="Q87" s="224">
        <f>IF($F87="","",VLOOKUP($F87,'小学校リスト'!$B$2:$F$187,3,FALSE))</f>
      </c>
      <c r="R87" s="234">
        <f>IF(COUNTIF(C87:H87,"")=6,"",VLOOKUP('実施報告・申込書'!$C$16,'実施報告・申込書'!$R$10:$S$209,1,FALSE))</f>
      </c>
      <c r="S87" s="234">
        <f>IF(COUNTIF(C87:H87,"")=6,"",VLOOKUP('実施報告・申込書'!$C$16,'実施報告・申込書'!$R$10:$S$209,2,FALSE))</f>
      </c>
      <c r="T87" s="64">
        <f t="shared" si="6"/>
      </c>
    </row>
    <row r="88" spans="1:20" ht="13.5">
      <c r="A88" s="217">
        <v>87</v>
      </c>
      <c r="B88" s="252">
        <f>IF(E88="","",IF(E88&lt;=sa1!$E$10,"C",IF(E88&lt;=sa1!$E$8,"B",IF(E88&lt;=sa1!$E$6,"A"))))</f>
      </c>
      <c r="C88" s="218"/>
      <c r="D88" s="218"/>
      <c r="E88" s="219"/>
      <c r="F88" s="219"/>
      <c r="G88" s="220"/>
      <c r="H88" s="221"/>
      <c r="I88" s="221"/>
      <c r="J88" s="256"/>
      <c r="K88" s="225" t="str">
        <f t="shared" si="7"/>
        <v>未入力</v>
      </c>
      <c r="L88" s="223">
        <f t="shared" si="5"/>
      </c>
      <c r="M88" s="223">
        <f>IF(E88="","",IF(E88&lt;=sa1!$E$11,6,IF(E88&lt;=sa1!$E$10,5,IF(E88&lt;=sa1!$E$9,4,IF(E88&lt;=sa1!$E$8,3,IF(E88&lt;=sa1!$E$7,2,IF(E88&lt;=sa1!$E$6,1)))))))</f>
      </c>
      <c r="N88" s="224">
        <f>IF($F88="","",VLOOKUP($F88,'小学校リスト'!$B$2:$F$187,4,FALSE))</f>
      </c>
      <c r="O88" s="224">
        <f>IF($F88="","",VLOOKUP($F88,'小学校リスト'!$B$2:$F$187,5,FALSE))</f>
      </c>
      <c r="P88" s="223">
        <v>1</v>
      </c>
      <c r="Q88" s="224">
        <f>IF($F88="","",VLOOKUP($F88,'小学校リスト'!$B$2:$F$187,3,FALSE))</f>
      </c>
      <c r="R88" s="234">
        <f>IF(COUNTIF(C88:H88,"")=6,"",VLOOKUP('実施報告・申込書'!$C$16,'実施報告・申込書'!$R$10:$S$209,1,FALSE))</f>
      </c>
      <c r="S88" s="234">
        <f>IF(COUNTIF(C88:H88,"")=6,"",VLOOKUP('実施報告・申込書'!$C$16,'実施報告・申込書'!$R$10:$S$209,2,FALSE))</f>
      </c>
      <c r="T88" s="64">
        <f t="shared" si="6"/>
      </c>
    </row>
    <row r="89" spans="1:20" ht="13.5">
      <c r="A89" s="217">
        <v>88</v>
      </c>
      <c r="B89" s="252">
        <f>IF(E89="","",IF(E89&lt;=sa1!$E$10,"C",IF(E89&lt;=sa1!$E$8,"B",IF(E89&lt;=sa1!$E$6,"A"))))</f>
      </c>
      <c r="C89" s="218"/>
      <c r="D89" s="218"/>
      <c r="E89" s="219"/>
      <c r="F89" s="219"/>
      <c r="G89" s="220"/>
      <c r="H89" s="221"/>
      <c r="I89" s="221"/>
      <c r="J89" s="256"/>
      <c r="K89" s="225" t="str">
        <f t="shared" si="7"/>
        <v>未入力</v>
      </c>
      <c r="L89" s="223">
        <f t="shared" si="5"/>
      </c>
      <c r="M89" s="223">
        <f>IF(E89="","",IF(E89&lt;=sa1!$E$11,6,IF(E89&lt;=sa1!$E$10,5,IF(E89&lt;=sa1!$E$9,4,IF(E89&lt;=sa1!$E$8,3,IF(E89&lt;=sa1!$E$7,2,IF(E89&lt;=sa1!$E$6,1)))))))</f>
      </c>
      <c r="N89" s="224">
        <f>IF($F89="","",VLOOKUP($F89,'小学校リスト'!$B$2:$F$187,4,FALSE))</f>
      </c>
      <c r="O89" s="224">
        <f>IF($F89="","",VLOOKUP($F89,'小学校リスト'!$B$2:$F$187,5,FALSE))</f>
      </c>
      <c r="P89" s="223">
        <v>1</v>
      </c>
      <c r="Q89" s="224">
        <f>IF($F89="","",VLOOKUP($F89,'小学校リスト'!$B$2:$F$187,3,FALSE))</f>
      </c>
      <c r="R89" s="234">
        <f>IF(COUNTIF(C89:H89,"")=6,"",VLOOKUP('実施報告・申込書'!$C$16,'実施報告・申込書'!$R$10:$S$209,1,FALSE))</f>
      </c>
      <c r="S89" s="234">
        <f>IF(COUNTIF(C89:H89,"")=6,"",VLOOKUP('実施報告・申込書'!$C$16,'実施報告・申込書'!$R$10:$S$209,2,FALSE))</f>
      </c>
      <c r="T89" s="64">
        <f t="shared" si="6"/>
      </c>
    </row>
    <row r="90" spans="1:20" ht="13.5">
      <c r="A90" s="217">
        <v>89</v>
      </c>
      <c r="B90" s="252">
        <f>IF(E90="","",IF(E90&lt;=sa1!$E$10,"C",IF(E90&lt;=sa1!$E$8,"B",IF(E90&lt;=sa1!$E$6,"A"))))</f>
      </c>
      <c r="C90" s="218"/>
      <c r="D90" s="218"/>
      <c r="E90" s="219"/>
      <c r="F90" s="219"/>
      <c r="G90" s="220"/>
      <c r="H90" s="221"/>
      <c r="I90" s="221"/>
      <c r="J90" s="256"/>
      <c r="K90" s="225" t="str">
        <f t="shared" si="7"/>
        <v>未入力</v>
      </c>
      <c r="L90" s="223">
        <f t="shared" si="5"/>
      </c>
      <c r="M90" s="223">
        <f>IF(E90="","",IF(E90&lt;=sa1!$E$11,6,IF(E90&lt;=sa1!$E$10,5,IF(E90&lt;=sa1!$E$9,4,IF(E90&lt;=sa1!$E$8,3,IF(E90&lt;=sa1!$E$7,2,IF(E90&lt;=sa1!$E$6,1)))))))</f>
      </c>
      <c r="N90" s="224">
        <f>IF($F90="","",VLOOKUP($F90,'小学校リスト'!$B$2:$F$187,4,FALSE))</f>
      </c>
      <c r="O90" s="224">
        <f>IF($F90="","",VLOOKUP($F90,'小学校リスト'!$B$2:$F$187,5,FALSE))</f>
      </c>
      <c r="P90" s="223">
        <v>1</v>
      </c>
      <c r="Q90" s="224">
        <f>IF($F90="","",VLOOKUP($F90,'小学校リスト'!$B$2:$F$187,3,FALSE))</f>
      </c>
      <c r="R90" s="234">
        <f>IF(COUNTIF(C90:H90,"")=6,"",VLOOKUP('実施報告・申込書'!$C$16,'実施報告・申込書'!$R$10:$S$209,1,FALSE))</f>
      </c>
      <c r="S90" s="234">
        <f>IF(COUNTIF(C90:H90,"")=6,"",VLOOKUP('実施報告・申込書'!$C$16,'実施報告・申込書'!$R$10:$S$209,2,FALSE))</f>
      </c>
      <c r="T90" s="64">
        <f t="shared" si="6"/>
      </c>
    </row>
    <row r="91" spans="1:20" ht="13.5">
      <c r="A91" s="217">
        <v>90</v>
      </c>
      <c r="B91" s="252">
        <f>IF(E91="","",IF(E91&lt;=sa1!$E$10,"C",IF(E91&lt;=sa1!$E$8,"B",IF(E91&lt;=sa1!$E$6,"A"))))</f>
      </c>
      <c r="C91" s="218"/>
      <c r="D91" s="218"/>
      <c r="E91" s="219"/>
      <c r="F91" s="219"/>
      <c r="G91" s="220"/>
      <c r="H91" s="221"/>
      <c r="I91" s="221"/>
      <c r="J91" s="256"/>
      <c r="K91" s="225" t="str">
        <f t="shared" si="7"/>
        <v>未入力</v>
      </c>
      <c r="L91" s="223">
        <f t="shared" si="5"/>
      </c>
      <c r="M91" s="223">
        <f>IF(E91="","",IF(E91&lt;=sa1!$E$11,6,IF(E91&lt;=sa1!$E$10,5,IF(E91&lt;=sa1!$E$9,4,IF(E91&lt;=sa1!$E$8,3,IF(E91&lt;=sa1!$E$7,2,IF(E91&lt;=sa1!$E$6,1)))))))</f>
      </c>
      <c r="N91" s="224">
        <f>IF($F91="","",VLOOKUP($F91,'小学校リスト'!$B$2:$F$187,4,FALSE))</f>
      </c>
      <c r="O91" s="224">
        <f>IF($F91="","",VLOOKUP($F91,'小学校リスト'!$B$2:$F$187,5,FALSE))</f>
      </c>
      <c r="P91" s="223">
        <v>1</v>
      </c>
      <c r="Q91" s="224">
        <f>IF($F91="","",VLOOKUP($F91,'小学校リスト'!$B$2:$F$187,3,FALSE))</f>
      </c>
      <c r="R91" s="234">
        <f>IF(COUNTIF(C91:H91,"")=6,"",VLOOKUP('実施報告・申込書'!$C$16,'実施報告・申込書'!$R$10:$S$209,1,FALSE))</f>
      </c>
      <c r="S91" s="234">
        <f>IF(COUNTIF(C91:H91,"")=6,"",VLOOKUP('実施報告・申込書'!$C$16,'実施報告・申込書'!$R$10:$S$209,2,FALSE))</f>
      </c>
      <c r="T91" s="64">
        <f t="shared" si="6"/>
      </c>
    </row>
    <row r="92" spans="1:20" ht="13.5">
      <c r="A92" s="217">
        <v>91</v>
      </c>
      <c r="B92" s="252">
        <f>IF(E92="","",IF(E92&lt;=sa1!$E$10,"C",IF(E92&lt;=sa1!$E$8,"B",IF(E92&lt;=sa1!$E$6,"A"))))</f>
      </c>
      <c r="C92" s="218"/>
      <c r="D92" s="218"/>
      <c r="E92" s="219"/>
      <c r="F92" s="219"/>
      <c r="G92" s="220"/>
      <c r="H92" s="221"/>
      <c r="I92" s="221"/>
      <c r="J92" s="256"/>
      <c r="K92" s="225" t="str">
        <f t="shared" si="7"/>
        <v>未入力</v>
      </c>
      <c r="L92" s="223">
        <f t="shared" si="5"/>
      </c>
      <c r="M92" s="223">
        <f>IF(E92="","",IF(E92&lt;=sa1!$E$11,6,IF(E92&lt;=sa1!$E$10,5,IF(E92&lt;=sa1!$E$9,4,IF(E92&lt;=sa1!$E$8,3,IF(E92&lt;=sa1!$E$7,2,IF(E92&lt;=sa1!$E$6,1)))))))</f>
      </c>
      <c r="N92" s="224">
        <f>IF($F92="","",VLOOKUP($F92,'小学校リスト'!$B$2:$F$187,4,FALSE))</f>
      </c>
      <c r="O92" s="224">
        <f>IF($F92="","",VLOOKUP($F92,'小学校リスト'!$B$2:$F$187,5,FALSE))</f>
      </c>
      <c r="P92" s="223">
        <v>1</v>
      </c>
      <c r="Q92" s="224">
        <f>IF($F92="","",VLOOKUP($F92,'小学校リスト'!$B$2:$F$187,3,FALSE))</f>
      </c>
      <c r="R92" s="234">
        <f>IF(COUNTIF(C92:H92,"")=6,"",VLOOKUP('実施報告・申込書'!$C$16,'実施報告・申込書'!$R$10:$S$209,1,FALSE))</f>
      </c>
      <c r="S92" s="234">
        <f>IF(COUNTIF(C92:H92,"")=6,"",VLOOKUP('実施報告・申込書'!$C$16,'実施報告・申込書'!$R$10:$S$209,2,FALSE))</f>
      </c>
      <c r="T92" s="64">
        <f t="shared" si="6"/>
      </c>
    </row>
    <row r="93" spans="1:20" ht="13.5">
      <c r="A93" s="217">
        <v>92</v>
      </c>
      <c r="B93" s="252">
        <f>IF(E93="","",IF(E93&lt;=sa1!$E$10,"C",IF(E93&lt;=sa1!$E$8,"B",IF(E93&lt;=sa1!$E$6,"A"))))</f>
      </c>
      <c r="C93" s="218"/>
      <c r="D93" s="218"/>
      <c r="E93" s="219"/>
      <c r="F93" s="219"/>
      <c r="G93" s="220"/>
      <c r="H93" s="221"/>
      <c r="I93" s="221"/>
      <c r="J93" s="256"/>
      <c r="K93" s="225" t="str">
        <f t="shared" si="7"/>
        <v>未入力</v>
      </c>
      <c r="L93" s="223">
        <f t="shared" si="5"/>
      </c>
      <c r="M93" s="223">
        <f>IF(E93="","",IF(E93&lt;=sa1!$E$11,6,IF(E93&lt;=sa1!$E$10,5,IF(E93&lt;=sa1!$E$9,4,IF(E93&lt;=sa1!$E$8,3,IF(E93&lt;=sa1!$E$7,2,IF(E93&lt;=sa1!$E$6,1)))))))</f>
      </c>
      <c r="N93" s="224">
        <f>IF($F93="","",VLOOKUP($F93,'小学校リスト'!$B$2:$F$187,4,FALSE))</f>
      </c>
      <c r="O93" s="224">
        <f>IF($F93="","",VLOOKUP($F93,'小学校リスト'!$B$2:$F$187,5,FALSE))</f>
      </c>
      <c r="P93" s="223">
        <v>1</v>
      </c>
      <c r="Q93" s="224">
        <f>IF($F93="","",VLOOKUP($F93,'小学校リスト'!$B$2:$F$187,3,FALSE))</f>
      </c>
      <c r="R93" s="234">
        <f>IF(COUNTIF(C93:H93,"")=6,"",VLOOKUP('実施報告・申込書'!$C$16,'実施報告・申込書'!$R$10:$S$209,1,FALSE))</f>
      </c>
      <c r="S93" s="234">
        <f>IF(COUNTIF(C93:H93,"")=6,"",VLOOKUP('実施報告・申込書'!$C$16,'実施報告・申込書'!$R$10:$S$209,2,FALSE))</f>
      </c>
      <c r="T93" s="64">
        <f t="shared" si="6"/>
      </c>
    </row>
    <row r="94" spans="1:20" ht="13.5">
      <c r="A94" s="217">
        <v>93</v>
      </c>
      <c r="B94" s="252">
        <f>IF(E94="","",IF(E94&lt;=sa1!$E$10,"C",IF(E94&lt;=sa1!$E$8,"B",IF(E94&lt;=sa1!$E$6,"A"))))</f>
      </c>
      <c r="C94" s="218"/>
      <c r="D94" s="218"/>
      <c r="E94" s="219"/>
      <c r="F94" s="219"/>
      <c r="G94" s="220"/>
      <c r="H94" s="221"/>
      <c r="I94" s="221"/>
      <c r="J94" s="256"/>
      <c r="K94" s="225" t="str">
        <f t="shared" si="7"/>
        <v>未入力</v>
      </c>
      <c r="L94" s="223">
        <f t="shared" si="5"/>
      </c>
      <c r="M94" s="223">
        <f>IF(E94="","",IF(E94&lt;=sa1!$E$11,6,IF(E94&lt;=sa1!$E$10,5,IF(E94&lt;=sa1!$E$9,4,IF(E94&lt;=sa1!$E$8,3,IF(E94&lt;=sa1!$E$7,2,IF(E94&lt;=sa1!$E$6,1)))))))</f>
      </c>
      <c r="N94" s="224">
        <f>IF($F94="","",VLOOKUP($F94,'小学校リスト'!$B$2:$F$187,4,FALSE))</f>
      </c>
      <c r="O94" s="224">
        <f>IF($F94="","",VLOOKUP($F94,'小学校リスト'!$B$2:$F$187,5,FALSE))</f>
      </c>
      <c r="P94" s="223">
        <v>1</v>
      </c>
      <c r="Q94" s="224">
        <f>IF($F94="","",VLOOKUP($F94,'小学校リスト'!$B$2:$F$187,3,FALSE))</f>
      </c>
      <c r="R94" s="234">
        <f>IF(COUNTIF(C94:H94,"")=6,"",VLOOKUP('実施報告・申込書'!$C$16,'実施報告・申込書'!$R$10:$S$209,1,FALSE))</f>
      </c>
      <c r="S94" s="234">
        <f>IF(COUNTIF(C94:H94,"")=6,"",VLOOKUP('実施報告・申込書'!$C$16,'実施報告・申込書'!$R$10:$S$209,2,FALSE))</f>
      </c>
      <c r="T94" s="64">
        <f t="shared" si="6"/>
      </c>
    </row>
    <row r="95" spans="1:20" ht="13.5">
      <c r="A95" s="217">
        <v>94</v>
      </c>
      <c r="B95" s="252">
        <f>IF(E95="","",IF(E95&lt;=sa1!$E$10,"C",IF(E95&lt;=sa1!$E$8,"B",IF(E95&lt;=sa1!$E$6,"A"))))</f>
      </c>
      <c r="C95" s="218"/>
      <c r="D95" s="218"/>
      <c r="E95" s="219"/>
      <c r="F95" s="219"/>
      <c r="G95" s="220"/>
      <c r="H95" s="221"/>
      <c r="I95" s="221"/>
      <c r="J95" s="256"/>
      <c r="K95" s="225" t="str">
        <f t="shared" si="7"/>
        <v>未入力</v>
      </c>
      <c r="L95" s="223">
        <f t="shared" si="5"/>
      </c>
      <c r="M95" s="223">
        <f>IF(E95="","",IF(E95&lt;=sa1!$E$11,6,IF(E95&lt;=sa1!$E$10,5,IF(E95&lt;=sa1!$E$9,4,IF(E95&lt;=sa1!$E$8,3,IF(E95&lt;=sa1!$E$7,2,IF(E95&lt;=sa1!$E$6,1)))))))</f>
      </c>
      <c r="N95" s="224">
        <f>IF($F95="","",VLOOKUP($F95,'小学校リスト'!$B$2:$F$187,4,FALSE))</f>
      </c>
      <c r="O95" s="224">
        <f>IF($F95="","",VLOOKUP($F95,'小学校リスト'!$B$2:$F$187,5,FALSE))</f>
      </c>
      <c r="P95" s="223">
        <v>1</v>
      </c>
      <c r="Q95" s="224">
        <f>IF($F95="","",VLOOKUP($F95,'小学校リスト'!$B$2:$F$187,3,FALSE))</f>
      </c>
      <c r="R95" s="234">
        <f>IF(COUNTIF(C95:H95,"")=6,"",VLOOKUP('実施報告・申込書'!$C$16,'実施報告・申込書'!$R$10:$S$209,1,FALSE))</f>
      </c>
      <c r="S95" s="234">
        <f>IF(COUNTIF(C95:H95,"")=6,"",VLOOKUP('実施報告・申込書'!$C$16,'実施報告・申込書'!$R$10:$S$209,2,FALSE))</f>
      </c>
      <c r="T95" s="64">
        <f t="shared" si="6"/>
      </c>
    </row>
    <row r="96" spans="1:20" ht="13.5">
      <c r="A96" s="217">
        <v>95</v>
      </c>
      <c r="B96" s="252">
        <f>IF(E96="","",IF(E96&lt;=sa1!$E$10,"C",IF(E96&lt;=sa1!$E$8,"B",IF(E96&lt;=sa1!$E$6,"A"))))</f>
      </c>
      <c r="C96" s="218"/>
      <c r="D96" s="218"/>
      <c r="E96" s="219"/>
      <c r="F96" s="219"/>
      <c r="G96" s="220"/>
      <c r="H96" s="221"/>
      <c r="I96" s="221"/>
      <c r="J96" s="256"/>
      <c r="K96" s="225" t="str">
        <f t="shared" si="7"/>
        <v>未入力</v>
      </c>
      <c r="L96" s="223">
        <f t="shared" si="5"/>
      </c>
      <c r="M96" s="223">
        <f>IF(E96="","",IF(E96&lt;=sa1!$E$11,6,IF(E96&lt;=sa1!$E$10,5,IF(E96&lt;=sa1!$E$9,4,IF(E96&lt;=sa1!$E$8,3,IF(E96&lt;=sa1!$E$7,2,IF(E96&lt;=sa1!$E$6,1)))))))</f>
      </c>
      <c r="N96" s="224">
        <f>IF($F96="","",VLOOKUP($F96,'小学校リスト'!$B$2:$F$187,4,FALSE))</f>
      </c>
      <c r="O96" s="224">
        <f>IF($F96="","",VLOOKUP($F96,'小学校リスト'!$B$2:$F$187,5,FALSE))</f>
      </c>
      <c r="P96" s="223">
        <v>1</v>
      </c>
      <c r="Q96" s="224">
        <f>IF($F96="","",VLOOKUP($F96,'小学校リスト'!$B$2:$F$187,3,FALSE))</f>
      </c>
      <c r="R96" s="234">
        <f>IF(COUNTIF(C96:H96,"")=6,"",VLOOKUP('実施報告・申込書'!$C$16,'実施報告・申込書'!$R$10:$S$209,1,FALSE))</f>
      </c>
      <c r="S96" s="234">
        <f>IF(COUNTIF(C96:H96,"")=6,"",VLOOKUP('実施報告・申込書'!$C$16,'実施報告・申込書'!$R$10:$S$209,2,FALSE))</f>
      </c>
      <c r="T96" s="64">
        <f t="shared" si="6"/>
      </c>
    </row>
    <row r="97" spans="1:20" ht="13.5">
      <c r="A97" s="217">
        <v>96</v>
      </c>
      <c r="B97" s="252">
        <f>IF(E97="","",IF(E97&lt;=sa1!$E$10,"C",IF(E97&lt;=sa1!$E$8,"B",IF(E97&lt;=sa1!$E$6,"A"))))</f>
      </c>
      <c r="C97" s="218"/>
      <c r="D97" s="218"/>
      <c r="E97" s="219"/>
      <c r="F97" s="219"/>
      <c r="G97" s="220"/>
      <c r="H97" s="221"/>
      <c r="I97" s="221"/>
      <c r="J97" s="256"/>
      <c r="K97" s="225" t="str">
        <f t="shared" si="7"/>
        <v>未入力</v>
      </c>
      <c r="L97" s="223">
        <f t="shared" si="5"/>
      </c>
      <c r="M97" s="223">
        <f>IF(E97="","",IF(E97&lt;=sa1!$E$11,6,IF(E97&lt;=sa1!$E$10,5,IF(E97&lt;=sa1!$E$9,4,IF(E97&lt;=sa1!$E$8,3,IF(E97&lt;=sa1!$E$7,2,IF(E97&lt;=sa1!$E$6,1)))))))</f>
      </c>
      <c r="N97" s="224">
        <f>IF($F97="","",VLOOKUP($F97,'小学校リスト'!$B$2:$F$187,4,FALSE))</f>
      </c>
      <c r="O97" s="224">
        <f>IF($F97="","",VLOOKUP($F97,'小学校リスト'!$B$2:$F$187,5,FALSE))</f>
      </c>
      <c r="P97" s="223">
        <v>1</v>
      </c>
      <c r="Q97" s="224">
        <f>IF($F97="","",VLOOKUP($F97,'小学校リスト'!$B$2:$F$187,3,FALSE))</f>
      </c>
      <c r="R97" s="234">
        <f>IF(COUNTIF(C97:H97,"")=6,"",VLOOKUP('実施報告・申込書'!$C$16,'実施報告・申込書'!$R$10:$S$209,1,FALSE))</f>
      </c>
      <c r="S97" s="234">
        <f>IF(COUNTIF(C97:H97,"")=6,"",VLOOKUP('実施報告・申込書'!$C$16,'実施報告・申込書'!$R$10:$S$209,2,FALSE))</f>
      </c>
      <c r="T97" s="64">
        <f t="shared" si="6"/>
      </c>
    </row>
    <row r="98" spans="1:20" ht="13.5">
      <c r="A98" s="217">
        <v>97</v>
      </c>
      <c r="B98" s="252">
        <f>IF(E98="","",IF(E98&lt;=sa1!$E$10,"C",IF(E98&lt;=sa1!$E$8,"B",IF(E98&lt;=sa1!$E$6,"A"))))</f>
      </c>
      <c r="C98" s="218"/>
      <c r="D98" s="218"/>
      <c r="E98" s="219"/>
      <c r="F98" s="219"/>
      <c r="G98" s="220"/>
      <c r="H98" s="221"/>
      <c r="I98" s="221"/>
      <c r="J98" s="256"/>
      <c r="K98" s="225" t="str">
        <f t="shared" si="7"/>
        <v>未入力</v>
      </c>
      <c r="L98" s="223">
        <f t="shared" si="5"/>
      </c>
      <c r="M98" s="223">
        <f>IF(E98="","",IF(E98&lt;=sa1!$E$11,6,IF(E98&lt;=sa1!$E$10,5,IF(E98&lt;=sa1!$E$9,4,IF(E98&lt;=sa1!$E$8,3,IF(E98&lt;=sa1!$E$7,2,IF(E98&lt;=sa1!$E$6,1)))))))</f>
      </c>
      <c r="N98" s="224">
        <f>IF($F98="","",VLOOKUP($F98,'小学校リスト'!$B$2:$F$187,4,FALSE))</f>
      </c>
      <c r="O98" s="224">
        <f>IF($F98="","",VLOOKUP($F98,'小学校リスト'!$B$2:$F$187,5,FALSE))</f>
      </c>
      <c r="P98" s="223">
        <v>1</v>
      </c>
      <c r="Q98" s="224">
        <f>IF($F98="","",VLOOKUP($F98,'小学校リスト'!$B$2:$F$187,3,FALSE))</f>
      </c>
      <c r="R98" s="234">
        <f>IF(COUNTIF(C98:H98,"")=6,"",VLOOKUP('実施報告・申込書'!$C$16,'実施報告・申込書'!$R$10:$S$209,1,FALSE))</f>
      </c>
      <c r="S98" s="234">
        <f>IF(COUNTIF(C98:H98,"")=6,"",VLOOKUP('実施報告・申込書'!$C$16,'実施報告・申込書'!$R$10:$S$209,2,FALSE))</f>
      </c>
      <c r="T98" s="64">
        <f t="shared" si="6"/>
      </c>
    </row>
    <row r="99" spans="1:20" ht="13.5">
      <c r="A99" s="217">
        <v>98</v>
      </c>
      <c r="B99" s="252">
        <f>IF(E99="","",IF(E99&lt;=sa1!$E$10,"C",IF(E99&lt;=sa1!$E$8,"B",IF(E99&lt;=sa1!$E$6,"A"))))</f>
      </c>
      <c r="C99" s="218"/>
      <c r="D99" s="218"/>
      <c r="E99" s="219"/>
      <c r="F99" s="219"/>
      <c r="G99" s="220"/>
      <c r="H99" s="221"/>
      <c r="I99" s="221"/>
      <c r="J99" s="256"/>
      <c r="K99" s="225" t="str">
        <f t="shared" si="7"/>
        <v>未入力</v>
      </c>
      <c r="L99" s="223">
        <f t="shared" si="5"/>
      </c>
      <c r="M99" s="223">
        <f>IF(E99="","",IF(E99&lt;=sa1!$E$11,6,IF(E99&lt;=sa1!$E$10,5,IF(E99&lt;=sa1!$E$9,4,IF(E99&lt;=sa1!$E$8,3,IF(E99&lt;=sa1!$E$7,2,IF(E99&lt;=sa1!$E$6,1)))))))</f>
      </c>
      <c r="N99" s="224">
        <f>IF($F99="","",VLOOKUP($F99,'小学校リスト'!$B$2:$F$187,4,FALSE))</f>
      </c>
      <c r="O99" s="224">
        <f>IF($F99="","",VLOOKUP($F99,'小学校リスト'!$B$2:$F$187,5,FALSE))</f>
      </c>
      <c r="P99" s="223">
        <v>1</v>
      </c>
      <c r="Q99" s="224">
        <f>IF($F99="","",VLOOKUP($F99,'小学校リスト'!$B$2:$F$187,3,FALSE))</f>
      </c>
      <c r="R99" s="234">
        <f>IF(COUNTIF(C99:H99,"")=6,"",VLOOKUP('実施報告・申込書'!$C$16,'実施報告・申込書'!$R$10:$S$209,1,FALSE))</f>
      </c>
      <c r="S99" s="234">
        <f>IF(COUNTIF(C99:H99,"")=6,"",VLOOKUP('実施報告・申込書'!$C$16,'実施報告・申込書'!$R$10:$S$209,2,FALSE))</f>
      </c>
      <c r="T99" s="64">
        <f t="shared" si="6"/>
      </c>
    </row>
    <row r="100" spans="1:20" ht="13.5">
      <c r="A100" s="217">
        <v>99</v>
      </c>
      <c r="B100" s="252">
        <f>IF(E100="","",IF(E100&lt;=sa1!$E$10,"C",IF(E100&lt;=sa1!$E$8,"B",IF(E100&lt;=sa1!$E$6,"A"))))</f>
      </c>
      <c r="C100" s="218"/>
      <c r="D100" s="218"/>
      <c r="E100" s="219"/>
      <c r="F100" s="219"/>
      <c r="G100" s="220"/>
      <c r="H100" s="221"/>
      <c r="I100" s="221"/>
      <c r="J100" s="256"/>
      <c r="K100" s="225" t="str">
        <f t="shared" si="7"/>
        <v>未入力</v>
      </c>
      <c r="L100" s="223">
        <f t="shared" si="5"/>
      </c>
      <c r="M100" s="223">
        <f>IF(E100="","",IF(E100&lt;=sa1!$E$11,6,IF(E100&lt;=sa1!$E$10,5,IF(E100&lt;=sa1!$E$9,4,IF(E100&lt;=sa1!$E$8,3,IF(E100&lt;=sa1!$E$7,2,IF(E100&lt;=sa1!$E$6,1)))))))</f>
      </c>
      <c r="N100" s="224">
        <f>IF($F100="","",VLOOKUP($F100,'小学校リスト'!$B$2:$F$187,4,FALSE))</f>
      </c>
      <c r="O100" s="224">
        <f>IF($F100="","",VLOOKUP($F100,'小学校リスト'!$B$2:$F$187,5,FALSE))</f>
      </c>
      <c r="P100" s="223">
        <v>1</v>
      </c>
      <c r="Q100" s="224">
        <f>IF($F100="","",VLOOKUP($F100,'小学校リスト'!$B$2:$F$187,3,FALSE))</f>
      </c>
      <c r="R100" s="234">
        <f>IF(COUNTIF(C100:H100,"")=6,"",VLOOKUP('実施報告・申込書'!$C$16,'実施報告・申込書'!$R$10:$S$209,1,FALSE))</f>
      </c>
      <c r="S100" s="234">
        <f>IF(COUNTIF(C100:H100,"")=6,"",VLOOKUP('実施報告・申込書'!$C$16,'実施報告・申込書'!$R$10:$S$209,2,FALSE))</f>
      </c>
      <c r="T100" s="64">
        <f t="shared" si="6"/>
      </c>
    </row>
    <row r="101" spans="1:23" s="106" customFormat="1" ht="13.5">
      <c r="A101" s="217">
        <v>100</v>
      </c>
      <c r="B101" s="252">
        <f>IF(E101="","",IF(E101&lt;=sa1!$E$10,"C",IF(E101&lt;=sa1!$E$8,"B",IF(E101&lt;=sa1!$E$6,"A"))))</f>
      </c>
      <c r="C101" s="218"/>
      <c r="D101" s="218"/>
      <c r="E101" s="219"/>
      <c r="F101" s="219"/>
      <c r="G101" s="220"/>
      <c r="H101" s="221"/>
      <c r="I101" s="221"/>
      <c r="J101" s="256"/>
      <c r="K101" s="225" t="str">
        <f t="shared" si="7"/>
        <v>未入力</v>
      </c>
      <c r="L101" s="223">
        <f t="shared" si="5"/>
      </c>
      <c r="M101" s="223">
        <f>IF(E101="","",IF(E101&lt;=sa1!$E$11,6,IF(E101&lt;=sa1!$E$10,5,IF(E101&lt;=sa1!$E$9,4,IF(E101&lt;=sa1!$E$8,3,IF(E101&lt;=sa1!$E$7,2,IF(E101&lt;=sa1!$E$6,1)))))))</f>
      </c>
      <c r="N101" s="224">
        <f>IF($F101="","",VLOOKUP($F101,'小学校リスト'!$B$2:$F$187,4,FALSE))</f>
      </c>
      <c r="O101" s="224">
        <f>IF($F101="","",VLOOKUP($F101,'小学校リスト'!$B$2:$F$187,5,FALSE))</f>
      </c>
      <c r="P101" s="223">
        <v>1</v>
      </c>
      <c r="Q101" s="224">
        <f>IF($F101="","",VLOOKUP($F101,'小学校リスト'!$B$2:$F$187,3,FALSE))</f>
      </c>
      <c r="R101" s="234">
        <f>IF(COUNTIF(C101:H101,"")=6,"",VLOOKUP('実施報告・申込書'!$C$16,'実施報告・申込書'!$R$10:$S$209,1,FALSE))</f>
      </c>
      <c r="S101" s="234">
        <f>IF(COUNTIF(C101:H101,"")=6,"",VLOOKUP('実施報告・申込書'!$C$16,'実施報告・申込書'!$R$10:$S$209,2,FALSE))</f>
      </c>
      <c r="T101" s="64">
        <f t="shared" si="6"/>
      </c>
      <c r="U101" s="1"/>
      <c r="V101" s="1"/>
      <c r="W101" s="1"/>
    </row>
    <row r="102" spans="1:23" s="106" customFormat="1" ht="13.5">
      <c r="A102" s="107"/>
      <c r="B102" s="1"/>
      <c r="E102" s="1"/>
      <c r="F102" s="1"/>
      <c r="G102" s="1"/>
      <c r="I102" s="1"/>
      <c r="J102" s="1"/>
      <c r="K102" s="1"/>
      <c r="L102" s="1"/>
      <c r="M102" s="1"/>
      <c r="Q102" s="216"/>
      <c r="R102" s="1"/>
      <c r="S102" s="1"/>
      <c r="T102" s="1"/>
      <c r="U102" s="1"/>
      <c r="V102" s="1"/>
      <c r="W102" s="1"/>
    </row>
  </sheetData>
  <sheetProtection password="CC6B" sheet="1"/>
  <conditionalFormatting sqref="G2:G101">
    <cfRule type="cellIs" priority="5" dxfId="11" operator="equal" stopIfTrue="1">
      <formula>T2</formula>
    </cfRule>
    <cfRule type="cellIs" priority="6" dxfId="0" operator="notEqual" stopIfTrue="1">
      <formula>T2</formula>
    </cfRule>
  </conditionalFormatting>
  <conditionalFormatting sqref="E2:E101">
    <cfRule type="cellIs" priority="7" dxfId="9" operator="equal" stopIfTrue="1">
      <formula>""</formula>
    </cfRule>
    <cfRule type="cellIs" priority="8" dxfId="0" operator="greaterThan" stopIfTrue="1">
      <formula>$U$3</formula>
    </cfRule>
    <cfRule type="cellIs" priority="9" dxfId="0" operator="lessThan" stopIfTrue="1">
      <formula>$U$5</formula>
    </cfRule>
  </conditionalFormatting>
  <conditionalFormatting sqref="K2">
    <cfRule type="cellIs" priority="10" dxfId="4" operator="equal" stopIfTrue="1">
      <formula>"完了"</formula>
    </cfRule>
    <cfRule type="cellIs" priority="11" dxfId="3" operator="equal" stopIfTrue="1">
      <formula>"未完了"</formula>
    </cfRule>
  </conditionalFormatting>
  <conditionalFormatting sqref="K3:K101">
    <cfRule type="cellIs" priority="1" dxfId="4" operator="equal" stopIfTrue="1">
      <formula>"完了"</formula>
    </cfRule>
    <cfRule type="cellIs" priority="2" dxfId="3" operator="equal" stopIfTrue="1">
      <formula>"未完了"</formula>
    </cfRule>
  </conditionalFormatting>
  <dataValidations count="7">
    <dataValidation allowBlank="1" showInputMessage="1" showErrorMessage="1" imeMode="halfKatakana" sqref="D2:D101"/>
    <dataValidation type="textLength" operator="equal" showInputMessage="1" showErrorMessage="1" errorTitle="入力エラー" error="○○○○．○○で入力&#10;［例］1分12秒34＝0112.34&#10;特に　．（ドット）と ，（カンマ）&#10;に注意" imeMode="halfAlpha" sqref="H2:H101">
      <formula1>7</formula1>
    </dataValidation>
    <dataValidation type="whole" allowBlank="1" showInputMessage="1" showErrorMessage="1" errorTitle="入力エラー" error="学童＝1，中学＝2，高校＝3，大学・一般は空白" imeMode="halfAlpha" sqref="P2:P101">
      <formula1>1</formula1>
      <formula2>3</formula2>
    </dataValidation>
    <dataValidation allowBlank="1" showInputMessage="1" showErrorMessage="1" imeMode="hiragana" sqref="C2:C101 N2:O101 Q2:S101"/>
    <dataValidation type="textLength" operator="equal" allowBlank="1" showInputMessage="1" showErrorMessage="1" errorTitle="入力エラー" error="日本水泳連盟新登録番号７桁" imeMode="halfAlpha" sqref="I2:I101">
      <formula1>7</formula1>
    </dataValidation>
    <dataValidation type="whole" allowBlank="1" showErrorMessage="1" prompt="&#10;" errorTitle="入力エラー" error="西暦で入力8桁&#10;［例］2012年3月4日&#10;   →20120304&#10;&#10;20150401 &lt;--&gt; 20090402" imeMode="off" sqref="E2:E101">
      <formula1>$U$5</formula1>
      <formula2>$U$3</formula2>
    </dataValidation>
    <dataValidation type="list" showInputMessage="1" showErrorMessage="1" sqref="G2:G101">
      <formula1>$V$2:$V$10</formula1>
    </dataValidation>
  </dataValidations>
  <printOptions/>
  <pageMargins left="0.36" right="0.43" top="0.81" bottom="0.45" header="0.28" footer="0.23"/>
  <pageSetup fitToHeight="3" fitToWidth="1" orientation="landscape" paperSize="9" scale="91" r:id="rId1"/>
  <headerFooter alignWithMargins="0">
    <oddHeader>&amp;L&amp;A&amp;R&amp;D&amp;T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295"/>
  <sheetViews>
    <sheetView showGridLines="0" showRowColHeaders="0" showZeros="0" showOutlineSymbols="0" view="pageBreakPreview" zoomScaleNormal="90" zoomScaleSheetLayoutView="10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4.50390625" style="47" customWidth="1"/>
    <col min="3" max="3" width="11.875" style="47" bestFit="1" customWidth="1"/>
    <col min="4" max="4" width="12.875" style="4" bestFit="1" customWidth="1"/>
    <col min="5" max="5" width="9.875" style="4" customWidth="1"/>
    <col min="6" max="7" width="10.625" style="4" customWidth="1"/>
    <col min="8" max="8" width="4.875" style="4" customWidth="1"/>
    <col min="9" max="9" width="15.875" style="119" customWidth="1"/>
    <col min="10" max="10" width="8.375" style="4" bestFit="1" customWidth="1"/>
    <col min="11" max="11" width="6.375" style="4" customWidth="1"/>
    <col min="12" max="12" width="10.00390625" style="4" customWidth="1"/>
    <col min="13" max="13" width="13.125" style="4" bestFit="1" customWidth="1"/>
    <col min="14" max="14" width="8.125" style="4" customWidth="1"/>
    <col min="15" max="15" width="7.50390625" style="4" customWidth="1"/>
    <col min="16" max="16" width="3.125" style="4" hidden="1" customWidth="1"/>
    <col min="17" max="17" width="9.00390625" style="47" hidden="1" customWidth="1"/>
    <col min="18" max="18" width="3.875" style="4" hidden="1" customWidth="1"/>
    <col min="19" max="16384" width="9.00390625" style="4" customWidth="1"/>
  </cols>
  <sheetData>
    <row r="1" ht="9.75" customHeight="1">
      <c r="G1" s="203"/>
    </row>
    <row r="2" spans="1:14" s="30" customFormat="1" ht="18.75">
      <c r="A2" s="27"/>
      <c r="B2" s="28"/>
      <c r="C2" s="378">
        <f>'実施報告・申込書'!$C$16</f>
        <v>0</v>
      </c>
      <c r="D2" s="379"/>
      <c r="E2" s="379"/>
      <c r="F2" s="379"/>
      <c r="G2" s="380"/>
      <c r="H2" s="4"/>
      <c r="I2" s="108"/>
      <c r="J2" s="202"/>
      <c r="K2" s="27"/>
      <c r="L2" s="29"/>
      <c r="M2" s="108" t="s">
        <v>118</v>
      </c>
      <c r="N2" s="29" t="s">
        <v>59</v>
      </c>
    </row>
    <row r="3" spans="1:14" s="30" customFormat="1" ht="9.75" customHeight="1">
      <c r="A3" s="27"/>
      <c r="B3" s="28"/>
      <c r="C3" s="47"/>
      <c r="D3" s="195"/>
      <c r="E3" s="202"/>
      <c r="F3" s="4"/>
      <c r="G3" s="204"/>
      <c r="H3" s="4"/>
      <c r="I3" s="108"/>
      <c r="J3" s="202"/>
      <c r="K3" s="27"/>
      <c r="L3" s="29"/>
      <c r="M3" s="108"/>
      <c r="N3" s="29"/>
    </row>
    <row r="4" spans="1:17" ht="33" customHeight="1">
      <c r="A4" s="56" t="s">
        <v>25</v>
      </c>
      <c r="B4" s="33" t="s">
        <v>61</v>
      </c>
      <c r="C4" s="33" t="s">
        <v>94</v>
      </c>
      <c r="D4" s="33" t="s">
        <v>60</v>
      </c>
      <c r="E4" s="33" t="s">
        <v>45</v>
      </c>
      <c r="F4" s="32" t="s">
        <v>164</v>
      </c>
      <c r="G4" s="32" t="s">
        <v>1582</v>
      </c>
      <c r="H4" s="33" t="s">
        <v>26</v>
      </c>
      <c r="I4" s="33" t="s">
        <v>95</v>
      </c>
      <c r="J4" s="268" t="s">
        <v>62</v>
      </c>
      <c r="K4" s="56" t="s">
        <v>1538</v>
      </c>
      <c r="L4" s="32" t="s">
        <v>1581</v>
      </c>
      <c r="M4" s="32" t="s">
        <v>166</v>
      </c>
      <c r="N4" s="267" t="s">
        <v>191</v>
      </c>
      <c r="P4" s="35" t="s">
        <v>87</v>
      </c>
      <c r="Q4" s="4"/>
    </row>
    <row r="5" spans="1:16" s="5" customFormat="1" ht="33" customHeight="1">
      <c r="A5" s="18">
        <f>'ｴﾝﾄﾘｰ男子'!A2</f>
        <v>1</v>
      </c>
      <c r="B5" s="36">
        <f>'ｴﾝﾄﾘｰ男子'!B2</f>
      </c>
      <c r="C5" s="36">
        <f>'ｴﾝﾄﾘｰ男子'!C2</f>
        <v>0</v>
      </c>
      <c r="D5" s="37">
        <f>'ｴﾝﾄﾘｰ男子'!D2</f>
        <v>0</v>
      </c>
      <c r="E5" s="8">
        <f>'ｴﾝﾄﾘｰ男子'!E2</f>
        <v>0</v>
      </c>
      <c r="F5" s="37">
        <f>'ｴﾝﾄﾘｰ男子'!N2</f>
      </c>
      <c r="G5" s="37">
        <f>'ｴﾝﾄﾘｰ男子'!O2</f>
      </c>
      <c r="H5" s="8">
        <f>'ｴﾝﾄﾘｰ男子'!M2</f>
      </c>
      <c r="I5" s="114">
        <f>'ｴﾝﾄﾘｰ男子'!G2</f>
        <v>0</v>
      </c>
      <c r="J5" s="38">
        <f>'ｴﾝﾄﾘｰ男子'!H2</f>
        <v>0</v>
      </c>
      <c r="K5" s="97">
        <f>'ｴﾝﾄﾘｰ男子'!Q2</f>
      </c>
      <c r="L5" s="91">
        <f>'ｴﾝﾄﾘｰ男子'!I2</f>
        <v>0</v>
      </c>
      <c r="M5" s="91">
        <f>'ｴﾝﾄﾘｰ男子'!J2</f>
        <v>0</v>
      </c>
      <c r="N5" s="38" t="str">
        <f>'ｴﾝﾄﾘｰ男子'!K2</f>
        <v>未入力</v>
      </c>
      <c r="P5" s="39" t="e">
        <f>#REF!</f>
        <v>#REF!</v>
      </c>
    </row>
    <row r="6" spans="1:16" s="5" customFormat="1" ht="33" customHeight="1">
      <c r="A6" s="20">
        <f>'ｴﾝﾄﾘｰ男子'!A3</f>
        <v>2</v>
      </c>
      <c r="B6" s="40">
        <f>'ｴﾝﾄﾘｰ男子'!B3</f>
      </c>
      <c r="C6" s="40">
        <f>'ｴﾝﾄﾘｰ男子'!C3</f>
        <v>0</v>
      </c>
      <c r="D6" s="40">
        <f>'ｴﾝﾄﾘｰ男子'!D3</f>
        <v>0</v>
      </c>
      <c r="E6" s="9">
        <f>'ｴﾝﾄﾘｰ男子'!E3</f>
        <v>0</v>
      </c>
      <c r="F6" s="40">
        <f>'ｴﾝﾄﾘｰ男子'!N3</f>
      </c>
      <c r="G6" s="40">
        <f>'ｴﾝﾄﾘｰ男子'!O3</f>
      </c>
      <c r="H6" s="9">
        <f>'ｴﾝﾄﾘｰ男子'!M3</f>
      </c>
      <c r="I6" s="115">
        <f>'ｴﾝﾄﾘｰ男子'!G3</f>
        <v>0</v>
      </c>
      <c r="J6" s="41">
        <f>'ｴﾝﾄﾘｰ男子'!H3</f>
        <v>0</v>
      </c>
      <c r="K6" s="20">
        <f>'ｴﾝﾄﾘｰ男子'!Q3</f>
      </c>
      <c r="L6" s="92">
        <f>'ｴﾝﾄﾘｰ男子'!I3</f>
        <v>0</v>
      </c>
      <c r="M6" s="92">
        <f>'ｴﾝﾄﾘｰ男子'!J3</f>
        <v>0</v>
      </c>
      <c r="N6" s="41" t="str">
        <f>'ｴﾝﾄﾘｰ男子'!K3</f>
        <v>未入力</v>
      </c>
      <c r="P6" s="39" t="e">
        <f>#REF!</f>
        <v>#REF!</v>
      </c>
    </row>
    <row r="7" spans="1:16" s="5" customFormat="1" ht="33" customHeight="1">
      <c r="A7" s="20">
        <f>'ｴﾝﾄﾘｰ男子'!A4</f>
        <v>3</v>
      </c>
      <c r="B7" s="40">
        <f>'ｴﾝﾄﾘｰ男子'!B4</f>
      </c>
      <c r="C7" s="40">
        <f>'ｴﾝﾄﾘｰ男子'!C4</f>
        <v>0</v>
      </c>
      <c r="D7" s="40">
        <f>'ｴﾝﾄﾘｰ男子'!D4</f>
        <v>0</v>
      </c>
      <c r="E7" s="9">
        <f>'ｴﾝﾄﾘｰ男子'!E4</f>
        <v>0</v>
      </c>
      <c r="F7" s="40">
        <f>'ｴﾝﾄﾘｰ男子'!N4</f>
      </c>
      <c r="G7" s="40">
        <f>'ｴﾝﾄﾘｰ男子'!O4</f>
      </c>
      <c r="H7" s="9">
        <f>'ｴﾝﾄﾘｰ男子'!M4</f>
      </c>
      <c r="I7" s="115">
        <f>'ｴﾝﾄﾘｰ男子'!G4</f>
        <v>0</v>
      </c>
      <c r="J7" s="41">
        <f>'ｴﾝﾄﾘｰ男子'!H4</f>
        <v>0</v>
      </c>
      <c r="K7" s="20">
        <f>'ｴﾝﾄﾘｰ男子'!Q4</f>
      </c>
      <c r="L7" s="92">
        <f>'ｴﾝﾄﾘｰ男子'!I4</f>
        <v>0</v>
      </c>
      <c r="M7" s="92">
        <f>'ｴﾝﾄﾘｰ男子'!J4</f>
        <v>0</v>
      </c>
      <c r="N7" s="41" t="str">
        <f>'ｴﾝﾄﾘｰ男子'!K4</f>
        <v>未入力</v>
      </c>
      <c r="P7" s="39" t="e">
        <f>#REF!</f>
        <v>#REF!</v>
      </c>
    </row>
    <row r="8" spans="1:16" s="5" customFormat="1" ht="33" customHeight="1">
      <c r="A8" s="20">
        <f>'ｴﾝﾄﾘｰ男子'!A5</f>
        <v>4</v>
      </c>
      <c r="B8" s="40">
        <f>'ｴﾝﾄﾘｰ男子'!B5</f>
      </c>
      <c r="C8" s="40">
        <f>'ｴﾝﾄﾘｰ男子'!C5</f>
        <v>0</v>
      </c>
      <c r="D8" s="40">
        <f>'ｴﾝﾄﾘｰ男子'!D5</f>
        <v>0</v>
      </c>
      <c r="E8" s="9">
        <f>'ｴﾝﾄﾘｰ男子'!E5</f>
        <v>0</v>
      </c>
      <c r="F8" s="40">
        <f>'ｴﾝﾄﾘｰ男子'!N5</f>
      </c>
      <c r="G8" s="40">
        <f>'ｴﾝﾄﾘｰ男子'!O5</f>
      </c>
      <c r="H8" s="9">
        <f>'ｴﾝﾄﾘｰ男子'!M5</f>
      </c>
      <c r="I8" s="115">
        <f>'ｴﾝﾄﾘｰ男子'!G5</f>
        <v>0</v>
      </c>
      <c r="J8" s="41">
        <f>'ｴﾝﾄﾘｰ男子'!H5</f>
        <v>0</v>
      </c>
      <c r="K8" s="20">
        <f>'ｴﾝﾄﾘｰ男子'!Q5</f>
      </c>
      <c r="L8" s="92">
        <f>'ｴﾝﾄﾘｰ男子'!I5</f>
        <v>0</v>
      </c>
      <c r="M8" s="92">
        <f>'ｴﾝﾄﾘｰ男子'!J5</f>
        <v>0</v>
      </c>
      <c r="N8" s="41" t="str">
        <f>'ｴﾝﾄﾘｰ男子'!K5</f>
        <v>未入力</v>
      </c>
      <c r="P8" s="39" t="e">
        <f>#REF!</f>
        <v>#REF!</v>
      </c>
    </row>
    <row r="9" spans="1:16" s="5" customFormat="1" ht="33" customHeight="1">
      <c r="A9" s="20">
        <f>'ｴﾝﾄﾘｰ男子'!A6</f>
        <v>5</v>
      </c>
      <c r="B9" s="40">
        <f>'ｴﾝﾄﾘｰ男子'!B6</f>
      </c>
      <c r="C9" s="40">
        <f>'ｴﾝﾄﾘｰ男子'!C6</f>
        <v>0</v>
      </c>
      <c r="D9" s="40">
        <f>'ｴﾝﾄﾘｰ男子'!D6</f>
        <v>0</v>
      </c>
      <c r="E9" s="9">
        <f>'ｴﾝﾄﾘｰ男子'!E6</f>
        <v>0</v>
      </c>
      <c r="F9" s="40">
        <f>'ｴﾝﾄﾘｰ男子'!N6</f>
      </c>
      <c r="G9" s="40">
        <f>'ｴﾝﾄﾘｰ男子'!O6</f>
      </c>
      <c r="H9" s="9">
        <f>'ｴﾝﾄﾘｰ男子'!M6</f>
      </c>
      <c r="I9" s="115">
        <f>'ｴﾝﾄﾘｰ男子'!G6</f>
        <v>0</v>
      </c>
      <c r="J9" s="41">
        <f>'ｴﾝﾄﾘｰ男子'!H6</f>
        <v>0</v>
      </c>
      <c r="K9" s="20">
        <f>'ｴﾝﾄﾘｰ男子'!Q6</f>
      </c>
      <c r="L9" s="92">
        <f>'ｴﾝﾄﾘｰ男子'!I6</f>
        <v>0</v>
      </c>
      <c r="M9" s="92">
        <f>'ｴﾝﾄﾘｰ男子'!J6</f>
        <v>0</v>
      </c>
      <c r="N9" s="41" t="str">
        <f>'ｴﾝﾄﾘｰ男子'!K6</f>
        <v>未入力</v>
      </c>
      <c r="P9" s="39" t="e">
        <f>#REF!</f>
        <v>#REF!</v>
      </c>
    </row>
    <row r="10" spans="1:16" s="5" customFormat="1" ht="33" customHeight="1">
      <c r="A10" s="20">
        <f>'ｴﾝﾄﾘｰ男子'!A7</f>
        <v>6</v>
      </c>
      <c r="B10" s="40">
        <f>'ｴﾝﾄﾘｰ男子'!B7</f>
      </c>
      <c r="C10" s="40">
        <f>'ｴﾝﾄﾘｰ男子'!C7</f>
        <v>0</v>
      </c>
      <c r="D10" s="40">
        <f>'ｴﾝﾄﾘｰ男子'!D7</f>
        <v>0</v>
      </c>
      <c r="E10" s="9">
        <f>'ｴﾝﾄﾘｰ男子'!E7</f>
        <v>0</v>
      </c>
      <c r="F10" s="40">
        <f>'ｴﾝﾄﾘｰ男子'!N7</f>
      </c>
      <c r="G10" s="40">
        <f>'ｴﾝﾄﾘｰ男子'!O7</f>
      </c>
      <c r="H10" s="9">
        <f>'ｴﾝﾄﾘｰ男子'!M7</f>
      </c>
      <c r="I10" s="115">
        <f>'ｴﾝﾄﾘｰ男子'!G7</f>
        <v>0</v>
      </c>
      <c r="J10" s="41">
        <f>'ｴﾝﾄﾘｰ男子'!H7</f>
        <v>0</v>
      </c>
      <c r="K10" s="20">
        <f>'ｴﾝﾄﾘｰ男子'!Q7</f>
      </c>
      <c r="L10" s="92">
        <f>'ｴﾝﾄﾘｰ男子'!I7</f>
        <v>0</v>
      </c>
      <c r="M10" s="92">
        <f>'ｴﾝﾄﾘｰ男子'!J7</f>
        <v>0</v>
      </c>
      <c r="N10" s="41" t="str">
        <f>'ｴﾝﾄﾘｰ男子'!K7</f>
        <v>未入力</v>
      </c>
      <c r="P10" s="39" t="e">
        <f>#REF!</f>
        <v>#REF!</v>
      </c>
    </row>
    <row r="11" spans="1:16" s="5" customFormat="1" ht="33" customHeight="1">
      <c r="A11" s="20">
        <f>'ｴﾝﾄﾘｰ男子'!A8</f>
        <v>7</v>
      </c>
      <c r="B11" s="40">
        <f>'ｴﾝﾄﾘｰ男子'!B8</f>
      </c>
      <c r="C11" s="40">
        <f>'ｴﾝﾄﾘｰ男子'!C8</f>
        <v>0</v>
      </c>
      <c r="D11" s="40">
        <f>'ｴﾝﾄﾘｰ男子'!D8</f>
        <v>0</v>
      </c>
      <c r="E11" s="9">
        <f>'ｴﾝﾄﾘｰ男子'!E8</f>
        <v>0</v>
      </c>
      <c r="F11" s="40">
        <f>'ｴﾝﾄﾘｰ男子'!N8</f>
      </c>
      <c r="G11" s="40">
        <f>'ｴﾝﾄﾘｰ男子'!O8</f>
      </c>
      <c r="H11" s="9">
        <f>'ｴﾝﾄﾘｰ男子'!M8</f>
      </c>
      <c r="I11" s="115">
        <f>'ｴﾝﾄﾘｰ男子'!G8</f>
        <v>0</v>
      </c>
      <c r="J11" s="41">
        <f>'ｴﾝﾄﾘｰ男子'!H8</f>
        <v>0</v>
      </c>
      <c r="K11" s="20">
        <f>'ｴﾝﾄﾘｰ男子'!Q8</f>
      </c>
      <c r="L11" s="92">
        <f>'ｴﾝﾄﾘｰ男子'!I8</f>
        <v>0</v>
      </c>
      <c r="M11" s="92">
        <f>'ｴﾝﾄﾘｰ男子'!J8</f>
        <v>0</v>
      </c>
      <c r="N11" s="41" t="str">
        <f>'ｴﾝﾄﾘｰ男子'!K8</f>
        <v>未入力</v>
      </c>
      <c r="P11" s="39" t="e">
        <f>#REF!</f>
        <v>#REF!</v>
      </c>
    </row>
    <row r="12" spans="1:16" s="5" customFormat="1" ht="33" customHeight="1">
      <c r="A12" s="20">
        <f>'ｴﾝﾄﾘｰ男子'!A9</f>
        <v>8</v>
      </c>
      <c r="B12" s="40">
        <f>'ｴﾝﾄﾘｰ男子'!B9</f>
      </c>
      <c r="C12" s="40">
        <f>'ｴﾝﾄﾘｰ男子'!C9</f>
        <v>0</v>
      </c>
      <c r="D12" s="40">
        <f>'ｴﾝﾄﾘｰ男子'!D9</f>
        <v>0</v>
      </c>
      <c r="E12" s="9">
        <f>'ｴﾝﾄﾘｰ男子'!E9</f>
        <v>0</v>
      </c>
      <c r="F12" s="40">
        <f>'ｴﾝﾄﾘｰ男子'!N9</f>
      </c>
      <c r="G12" s="40">
        <f>'ｴﾝﾄﾘｰ男子'!O9</f>
      </c>
      <c r="H12" s="9">
        <f>'ｴﾝﾄﾘｰ男子'!M9</f>
      </c>
      <c r="I12" s="115">
        <f>'ｴﾝﾄﾘｰ男子'!G9</f>
        <v>0</v>
      </c>
      <c r="J12" s="41">
        <f>'ｴﾝﾄﾘｰ男子'!H9</f>
        <v>0</v>
      </c>
      <c r="K12" s="20">
        <f>'ｴﾝﾄﾘｰ男子'!Q9</f>
      </c>
      <c r="L12" s="92">
        <f>'ｴﾝﾄﾘｰ男子'!I9</f>
        <v>0</v>
      </c>
      <c r="M12" s="92">
        <f>'ｴﾝﾄﾘｰ男子'!J9</f>
        <v>0</v>
      </c>
      <c r="N12" s="41" t="str">
        <f>'ｴﾝﾄﾘｰ男子'!K9</f>
        <v>未入力</v>
      </c>
      <c r="P12" s="39" t="e">
        <f>#REF!</f>
        <v>#REF!</v>
      </c>
    </row>
    <row r="13" spans="1:16" s="5" customFormat="1" ht="33" customHeight="1">
      <c r="A13" s="20">
        <f>'ｴﾝﾄﾘｰ男子'!A10</f>
        <v>9</v>
      </c>
      <c r="B13" s="40">
        <f>'ｴﾝﾄﾘｰ男子'!B10</f>
      </c>
      <c r="C13" s="40">
        <f>'ｴﾝﾄﾘｰ男子'!C10</f>
        <v>0</v>
      </c>
      <c r="D13" s="40">
        <f>'ｴﾝﾄﾘｰ男子'!D10</f>
        <v>0</v>
      </c>
      <c r="E13" s="9">
        <f>'ｴﾝﾄﾘｰ男子'!E10</f>
        <v>0</v>
      </c>
      <c r="F13" s="40">
        <f>'ｴﾝﾄﾘｰ男子'!N10</f>
      </c>
      <c r="G13" s="40">
        <f>'ｴﾝﾄﾘｰ男子'!O10</f>
      </c>
      <c r="H13" s="9">
        <f>'ｴﾝﾄﾘｰ男子'!M10</f>
      </c>
      <c r="I13" s="115">
        <f>'ｴﾝﾄﾘｰ男子'!G10</f>
        <v>0</v>
      </c>
      <c r="J13" s="41">
        <f>'ｴﾝﾄﾘｰ男子'!H10</f>
        <v>0</v>
      </c>
      <c r="K13" s="20">
        <f>'ｴﾝﾄﾘｰ男子'!Q10</f>
      </c>
      <c r="L13" s="92">
        <f>'ｴﾝﾄﾘｰ男子'!I10</f>
        <v>0</v>
      </c>
      <c r="M13" s="92">
        <f>'ｴﾝﾄﾘｰ男子'!J10</f>
        <v>0</v>
      </c>
      <c r="N13" s="41" t="str">
        <f>'ｴﾝﾄﾘｰ男子'!K10</f>
        <v>未入力</v>
      </c>
      <c r="P13" s="39" t="e">
        <f>#REF!</f>
        <v>#REF!</v>
      </c>
    </row>
    <row r="14" spans="1:16" s="5" customFormat="1" ht="33" customHeight="1">
      <c r="A14" s="20">
        <f>'ｴﾝﾄﾘｰ男子'!A11</f>
        <v>10</v>
      </c>
      <c r="B14" s="40">
        <f>'ｴﾝﾄﾘｰ男子'!B11</f>
      </c>
      <c r="C14" s="40">
        <f>'ｴﾝﾄﾘｰ男子'!C11</f>
        <v>0</v>
      </c>
      <c r="D14" s="40">
        <f>'ｴﾝﾄﾘｰ男子'!D11</f>
        <v>0</v>
      </c>
      <c r="E14" s="9">
        <f>'ｴﾝﾄﾘｰ男子'!E11</f>
        <v>0</v>
      </c>
      <c r="F14" s="40">
        <f>'ｴﾝﾄﾘｰ男子'!N11</f>
      </c>
      <c r="G14" s="40">
        <f>'ｴﾝﾄﾘｰ男子'!O11</f>
      </c>
      <c r="H14" s="9">
        <f>'ｴﾝﾄﾘｰ男子'!M11</f>
      </c>
      <c r="I14" s="115">
        <f>'ｴﾝﾄﾘｰ男子'!G11</f>
        <v>0</v>
      </c>
      <c r="J14" s="41">
        <f>'ｴﾝﾄﾘｰ男子'!H11</f>
        <v>0</v>
      </c>
      <c r="K14" s="20">
        <f>'ｴﾝﾄﾘｰ男子'!Q11</f>
      </c>
      <c r="L14" s="92">
        <f>'ｴﾝﾄﾘｰ男子'!I11</f>
        <v>0</v>
      </c>
      <c r="M14" s="92">
        <f>'ｴﾝﾄﾘｰ男子'!J11</f>
        <v>0</v>
      </c>
      <c r="N14" s="41" t="str">
        <f>'ｴﾝﾄﾘｰ男子'!K11</f>
        <v>未入力</v>
      </c>
      <c r="P14" s="39" t="e">
        <f>#REF!</f>
        <v>#REF!</v>
      </c>
    </row>
    <row r="15" spans="1:16" s="5" customFormat="1" ht="33" customHeight="1">
      <c r="A15" s="20">
        <f>'ｴﾝﾄﾘｰ男子'!A12</f>
        <v>11</v>
      </c>
      <c r="B15" s="40">
        <f>'ｴﾝﾄﾘｰ男子'!B12</f>
      </c>
      <c r="C15" s="40">
        <f>'ｴﾝﾄﾘｰ男子'!C12</f>
        <v>0</v>
      </c>
      <c r="D15" s="40">
        <f>'ｴﾝﾄﾘｰ男子'!D12</f>
        <v>0</v>
      </c>
      <c r="E15" s="9">
        <f>'ｴﾝﾄﾘｰ男子'!E12</f>
        <v>0</v>
      </c>
      <c r="F15" s="40">
        <f>'ｴﾝﾄﾘｰ男子'!N12</f>
      </c>
      <c r="G15" s="40">
        <f>'ｴﾝﾄﾘｰ男子'!O12</f>
      </c>
      <c r="H15" s="9">
        <f>'ｴﾝﾄﾘｰ男子'!M12</f>
      </c>
      <c r="I15" s="115">
        <f>'ｴﾝﾄﾘｰ男子'!G12</f>
        <v>0</v>
      </c>
      <c r="J15" s="41">
        <f>'ｴﾝﾄﾘｰ男子'!H12</f>
        <v>0</v>
      </c>
      <c r="K15" s="20">
        <f>'ｴﾝﾄﾘｰ男子'!Q12</f>
      </c>
      <c r="L15" s="92">
        <f>'ｴﾝﾄﾘｰ男子'!I12</f>
        <v>0</v>
      </c>
      <c r="M15" s="92">
        <f>'ｴﾝﾄﾘｰ男子'!J12</f>
        <v>0</v>
      </c>
      <c r="N15" s="41" t="str">
        <f>'ｴﾝﾄﾘｰ男子'!K12</f>
        <v>未入力</v>
      </c>
      <c r="P15" s="39" t="e">
        <f>#REF!</f>
        <v>#REF!</v>
      </c>
    </row>
    <row r="16" spans="1:16" s="5" customFormat="1" ht="33" customHeight="1">
      <c r="A16" s="20">
        <f>'ｴﾝﾄﾘｰ男子'!A13</f>
        <v>12</v>
      </c>
      <c r="B16" s="40">
        <f>'ｴﾝﾄﾘｰ男子'!B13</f>
      </c>
      <c r="C16" s="40">
        <f>'ｴﾝﾄﾘｰ男子'!C13</f>
        <v>0</v>
      </c>
      <c r="D16" s="40">
        <f>'ｴﾝﾄﾘｰ男子'!D13</f>
        <v>0</v>
      </c>
      <c r="E16" s="9">
        <f>'ｴﾝﾄﾘｰ男子'!E13</f>
        <v>0</v>
      </c>
      <c r="F16" s="40">
        <f>'ｴﾝﾄﾘｰ男子'!N13</f>
      </c>
      <c r="G16" s="40">
        <f>'ｴﾝﾄﾘｰ男子'!O13</f>
      </c>
      <c r="H16" s="9">
        <f>'ｴﾝﾄﾘｰ男子'!M13</f>
      </c>
      <c r="I16" s="115">
        <f>'ｴﾝﾄﾘｰ男子'!G13</f>
        <v>0</v>
      </c>
      <c r="J16" s="41">
        <f>'ｴﾝﾄﾘｰ男子'!H13</f>
        <v>0</v>
      </c>
      <c r="K16" s="20">
        <f>'ｴﾝﾄﾘｰ男子'!Q13</f>
      </c>
      <c r="L16" s="92">
        <f>'ｴﾝﾄﾘｰ男子'!I13</f>
        <v>0</v>
      </c>
      <c r="M16" s="92">
        <f>'ｴﾝﾄﾘｰ男子'!J13</f>
        <v>0</v>
      </c>
      <c r="N16" s="41" t="str">
        <f>'ｴﾝﾄﾘｰ男子'!K13</f>
        <v>未入力</v>
      </c>
      <c r="P16" s="39" t="e">
        <f>#REF!</f>
        <v>#REF!</v>
      </c>
    </row>
    <row r="17" spans="1:16" s="5" customFormat="1" ht="33" customHeight="1">
      <c r="A17" s="20">
        <f>'ｴﾝﾄﾘｰ男子'!A14</f>
        <v>13</v>
      </c>
      <c r="B17" s="40">
        <f>'ｴﾝﾄﾘｰ男子'!B14</f>
      </c>
      <c r="C17" s="40">
        <f>'ｴﾝﾄﾘｰ男子'!C14</f>
        <v>0</v>
      </c>
      <c r="D17" s="40">
        <f>'ｴﾝﾄﾘｰ男子'!D14</f>
        <v>0</v>
      </c>
      <c r="E17" s="9">
        <f>'ｴﾝﾄﾘｰ男子'!E14</f>
        <v>0</v>
      </c>
      <c r="F17" s="40">
        <f>'ｴﾝﾄﾘｰ男子'!N14</f>
      </c>
      <c r="G17" s="40">
        <f>'ｴﾝﾄﾘｰ男子'!O14</f>
      </c>
      <c r="H17" s="9">
        <f>'ｴﾝﾄﾘｰ男子'!M14</f>
      </c>
      <c r="I17" s="115">
        <f>'ｴﾝﾄﾘｰ男子'!G14</f>
        <v>0</v>
      </c>
      <c r="J17" s="41">
        <f>'ｴﾝﾄﾘｰ男子'!H14</f>
        <v>0</v>
      </c>
      <c r="K17" s="20">
        <f>'ｴﾝﾄﾘｰ男子'!Q14</f>
      </c>
      <c r="L17" s="92">
        <f>'ｴﾝﾄﾘｰ男子'!I14</f>
        <v>0</v>
      </c>
      <c r="M17" s="92">
        <f>'ｴﾝﾄﾘｰ男子'!J14</f>
        <v>0</v>
      </c>
      <c r="N17" s="41" t="str">
        <f>'ｴﾝﾄﾘｰ男子'!K14</f>
        <v>未入力</v>
      </c>
      <c r="P17" s="39" t="e">
        <f>#REF!</f>
        <v>#REF!</v>
      </c>
    </row>
    <row r="18" spans="1:16" s="5" customFormat="1" ht="33" customHeight="1">
      <c r="A18" s="20">
        <f>'ｴﾝﾄﾘｰ男子'!A15</f>
        <v>14</v>
      </c>
      <c r="B18" s="40">
        <f>'ｴﾝﾄﾘｰ男子'!B15</f>
      </c>
      <c r="C18" s="40">
        <f>'ｴﾝﾄﾘｰ男子'!C15</f>
        <v>0</v>
      </c>
      <c r="D18" s="40">
        <f>'ｴﾝﾄﾘｰ男子'!D15</f>
        <v>0</v>
      </c>
      <c r="E18" s="9">
        <f>'ｴﾝﾄﾘｰ男子'!E15</f>
        <v>0</v>
      </c>
      <c r="F18" s="40">
        <f>'ｴﾝﾄﾘｰ男子'!N15</f>
      </c>
      <c r="G18" s="40">
        <f>'ｴﾝﾄﾘｰ男子'!O15</f>
      </c>
      <c r="H18" s="9">
        <f>'ｴﾝﾄﾘｰ男子'!M15</f>
      </c>
      <c r="I18" s="115">
        <f>'ｴﾝﾄﾘｰ男子'!G15</f>
        <v>0</v>
      </c>
      <c r="J18" s="41">
        <f>'ｴﾝﾄﾘｰ男子'!H15</f>
        <v>0</v>
      </c>
      <c r="K18" s="98">
        <f>'ｴﾝﾄﾘｰ男子'!Q15</f>
      </c>
      <c r="L18" s="92">
        <f>'ｴﾝﾄﾘｰ男子'!I15</f>
        <v>0</v>
      </c>
      <c r="M18" s="92">
        <f>'ｴﾝﾄﾘｰ男子'!J15</f>
        <v>0</v>
      </c>
      <c r="N18" s="41" t="str">
        <f>'ｴﾝﾄﾘｰ男子'!K15</f>
        <v>未入力</v>
      </c>
      <c r="P18" s="39" t="e">
        <f>#REF!</f>
        <v>#REF!</v>
      </c>
    </row>
    <row r="19" spans="1:16" s="5" customFormat="1" ht="33" customHeight="1">
      <c r="A19" s="20">
        <f>'ｴﾝﾄﾘｰ男子'!A16</f>
        <v>15</v>
      </c>
      <c r="B19" s="40">
        <f>'ｴﾝﾄﾘｰ男子'!B16</f>
      </c>
      <c r="C19" s="40">
        <f>'ｴﾝﾄﾘｰ男子'!C16</f>
        <v>0</v>
      </c>
      <c r="D19" s="40">
        <f>'ｴﾝﾄﾘｰ男子'!D16</f>
        <v>0</v>
      </c>
      <c r="E19" s="9">
        <f>'ｴﾝﾄﾘｰ男子'!E16</f>
        <v>0</v>
      </c>
      <c r="F19" s="40">
        <f>'ｴﾝﾄﾘｰ男子'!N16</f>
      </c>
      <c r="G19" s="40">
        <f>'ｴﾝﾄﾘｰ男子'!O16</f>
      </c>
      <c r="H19" s="9">
        <f>'ｴﾝﾄﾘｰ男子'!M16</f>
      </c>
      <c r="I19" s="115">
        <f>'ｴﾝﾄﾘｰ男子'!G16</f>
        <v>0</v>
      </c>
      <c r="J19" s="41">
        <f>'ｴﾝﾄﾘｰ男子'!H16</f>
        <v>0</v>
      </c>
      <c r="K19" s="20">
        <f>'ｴﾝﾄﾘｰ男子'!Q16</f>
      </c>
      <c r="L19" s="92">
        <f>'ｴﾝﾄﾘｰ男子'!I16</f>
        <v>0</v>
      </c>
      <c r="M19" s="92">
        <f>'ｴﾝﾄﾘｰ男子'!J16</f>
        <v>0</v>
      </c>
      <c r="N19" s="41" t="str">
        <f>'ｴﾝﾄﾘｰ男子'!K16</f>
        <v>未入力</v>
      </c>
      <c r="P19" s="39" t="e">
        <f>#REF!</f>
        <v>#REF!</v>
      </c>
    </row>
    <row r="20" spans="1:16" s="5" customFormat="1" ht="33" customHeight="1">
      <c r="A20" s="20">
        <f>'ｴﾝﾄﾘｰ男子'!A17</f>
        <v>16</v>
      </c>
      <c r="B20" s="40">
        <f>'ｴﾝﾄﾘｰ男子'!B17</f>
      </c>
      <c r="C20" s="40">
        <f>'ｴﾝﾄﾘｰ男子'!C17</f>
        <v>0</v>
      </c>
      <c r="D20" s="40">
        <f>'ｴﾝﾄﾘｰ男子'!D17</f>
        <v>0</v>
      </c>
      <c r="E20" s="9">
        <f>'ｴﾝﾄﾘｰ男子'!E17</f>
        <v>0</v>
      </c>
      <c r="F20" s="40">
        <f>'ｴﾝﾄﾘｰ男子'!N17</f>
      </c>
      <c r="G20" s="40">
        <f>'ｴﾝﾄﾘｰ男子'!O17</f>
      </c>
      <c r="H20" s="9">
        <f>'ｴﾝﾄﾘｰ男子'!M17</f>
      </c>
      <c r="I20" s="115">
        <f>'ｴﾝﾄﾘｰ男子'!G17</f>
        <v>0</v>
      </c>
      <c r="J20" s="41">
        <f>'ｴﾝﾄﾘｰ男子'!H17</f>
        <v>0</v>
      </c>
      <c r="K20" s="20">
        <f>'ｴﾝﾄﾘｰ男子'!Q17</f>
      </c>
      <c r="L20" s="92">
        <f>'ｴﾝﾄﾘｰ男子'!I17</f>
        <v>0</v>
      </c>
      <c r="M20" s="92">
        <f>'ｴﾝﾄﾘｰ男子'!J17</f>
        <v>0</v>
      </c>
      <c r="N20" s="41" t="str">
        <f>'ｴﾝﾄﾘｰ男子'!K17</f>
        <v>未入力</v>
      </c>
      <c r="P20" s="39" t="e">
        <f>#REF!</f>
        <v>#REF!</v>
      </c>
    </row>
    <row r="21" spans="1:16" s="5" customFormat="1" ht="33" customHeight="1">
      <c r="A21" s="20">
        <f>'ｴﾝﾄﾘｰ男子'!A18</f>
        <v>17</v>
      </c>
      <c r="B21" s="40">
        <f>'ｴﾝﾄﾘｰ男子'!B18</f>
      </c>
      <c r="C21" s="40">
        <f>'ｴﾝﾄﾘｰ男子'!C18</f>
        <v>0</v>
      </c>
      <c r="D21" s="40">
        <f>'ｴﾝﾄﾘｰ男子'!D18</f>
        <v>0</v>
      </c>
      <c r="E21" s="9">
        <f>'ｴﾝﾄﾘｰ男子'!E18</f>
        <v>0</v>
      </c>
      <c r="F21" s="40">
        <f>'ｴﾝﾄﾘｰ男子'!N18</f>
      </c>
      <c r="G21" s="40">
        <f>'ｴﾝﾄﾘｰ男子'!O18</f>
      </c>
      <c r="H21" s="9">
        <f>'ｴﾝﾄﾘｰ男子'!M18</f>
      </c>
      <c r="I21" s="115">
        <f>'ｴﾝﾄﾘｰ男子'!G18</f>
        <v>0</v>
      </c>
      <c r="J21" s="41">
        <f>'ｴﾝﾄﾘｰ男子'!H18</f>
        <v>0</v>
      </c>
      <c r="K21" s="20">
        <f>'ｴﾝﾄﾘｰ男子'!Q18</f>
      </c>
      <c r="L21" s="92">
        <f>'ｴﾝﾄﾘｰ男子'!I18</f>
        <v>0</v>
      </c>
      <c r="M21" s="92">
        <f>'ｴﾝﾄﾘｰ男子'!J18</f>
        <v>0</v>
      </c>
      <c r="N21" s="41" t="str">
        <f>'ｴﾝﾄﾘｰ男子'!K18</f>
        <v>未入力</v>
      </c>
      <c r="P21" s="39" t="e">
        <f>#REF!</f>
        <v>#REF!</v>
      </c>
    </row>
    <row r="22" spans="1:16" s="5" customFormat="1" ht="33" customHeight="1">
      <c r="A22" s="20">
        <f>'ｴﾝﾄﾘｰ男子'!A19</f>
        <v>18</v>
      </c>
      <c r="B22" s="40">
        <f>'ｴﾝﾄﾘｰ男子'!B19</f>
      </c>
      <c r="C22" s="40">
        <f>'ｴﾝﾄﾘｰ男子'!C19</f>
        <v>0</v>
      </c>
      <c r="D22" s="40">
        <f>'ｴﾝﾄﾘｰ男子'!D19</f>
        <v>0</v>
      </c>
      <c r="E22" s="9">
        <f>'ｴﾝﾄﾘｰ男子'!E19</f>
        <v>0</v>
      </c>
      <c r="F22" s="40">
        <f>'ｴﾝﾄﾘｰ男子'!N19</f>
      </c>
      <c r="G22" s="40">
        <f>'ｴﾝﾄﾘｰ男子'!O19</f>
      </c>
      <c r="H22" s="9">
        <f>'ｴﾝﾄﾘｰ男子'!M19</f>
      </c>
      <c r="I22" s="115">
        <f>'ｴﾝﾄﾘｰ男子'!G19</f>
        <v>0</v>
      </c>
      <c r="J22" s="41">
        <f>'ｴﾝﾄﾘｰ男子'!H19</f>
        <v>0</v>
      </c>
      <c r="K22" s="20">
        <f>'ｴﾝﾄﾘｰ男子'!Q19</f>
      </c>
      <c r="L22" s="92">
        <f>'ｴﾝﾄﾘｰ男子'!I19</f>
        <v>0</v>
      </c>
      <c r="M22" s="92">
        <f>'ｴﾝﾄﾘｰ男子'!J19</f>
        <v>0</v>
      </c>
      <c r="N22" s="41" t="str">
        <f>'ｴﾝﾄﾘｰ男子'!K19</f>
        <v>未入力</v>
      </c>
      <c r="P22" s="39" t="e">
        <f>#REF!</f>
        <v>#REF!</v>
      </c>
    </row>
    <row r="23" spans="1:16" s="5" customFormat="1" ht="33" customHeight="1">
      <c r="A23" s="20">
        <f>'ｴﾝﾄﾘｰ男子'!A20</f>
        <v>19</v>
      </c>
      <c r="B23" s="40">
        <f>'ｴﾝﾄﾘｰ男子'!B20</f>
      </c>
      <c r="C23" s="40">
        <f>'ｴﾝﾄﾘｰ男子'!C20</f>
        <v>0</v>
      </c>
      <c r="D23" s="40">
        <f>'ｴﾝﾄﾘｰ男子'!D20</f>
        <v>0</v>
      </c>
      <c r="E23" s="9">
        <f>'ｴﾝﾄﾘｰ男子'!E20</f>
        <v>0</v>
      </c>
      <c r="F23" s="40">
        <f>'ｴﾝﾄﾘｰ男子'!N20</f>
      </c>
      <c r="G23" s="40">
        <f>'ｴﾝﾄﾘｰ男子'!O20</f>
      </c>
      <c r="H23" s="9">
        <f>'ｴﾝﾄﾘｰ男子'!M20</f>
      </c>
      <c r="I23" s="115">
        <f>'ｴﾝﾄﾘｰ男子'!G20</f>
        <v>0</v>
      </c>
      <c r="J23" s="41">
        <f>'ｴﾝﾄﾘｰ男子'!H20</f>
        <v>0</v>
      </c>
      <c r="K23" s="20">
        <f>'ｴﾝﾄﾘｰ男子'!Q20</f>
      </c>
      <c r="L23" s="92">
        <f>'ｴﾝﾄﾘｰ男子'!I20</f>
        <v>0</v>
      </c>
      <c r="M23" s="92">
        <f>'ｴﾝﾄﾘｰ男子'!J20</f>
        <v>0</v>
      </c>
      <c r="N23" s="41" t="str">
        <f>'ｴﾝﾄﾘｰ男子'!K20</f>
        <v>未入力</v>
      </c>
      <c r="P23" s="39" t="e">
        <f>#REF!</f>
        <v>#REF!</v>
      </c>
    </row>
    <row r="24" spans="1:16" s="5" customFormat="1" ht="33" customHeight="1">
      <c r="A24" s="20">
        <f>'ｴﾝﾄﾘｰ男子'!A21</f>
        <v>20</v>
      </c>
      <c r="B24" s="40">
        <f>'ｴﾝﾄﾘｰ男子'!B21</f>
      </c>
      <c r="C24" s="40">
        <f>'ｴﾝﾄﾘｰ男子'!C21</f>
        <v>0</v>
      </c>
      <c r="D24" s="40">
        <f>'ｴﾝﾄﾘｰ男子'!D21</f>
        <v>0</v>
      </c>
      <c r="E24" s="9">
        <f>'ｴﾝﾄﾘｰ男子'!E21</f>
        <v>0</v>
      </c>
      <c r="F24" s="40">
        <f>'ｴﾝﾄﾘｰ男子'!N21</f>
      </c>
      <c r="G24" s="40">
        <f>'ｴﾝﾄﾘｰ男子'!O21</f>
      </c>
      <c r="H24" s="9">
        <f>'ｴﾝﾄﾘｰ男子'!M21</f>
      </c>
      <c r="I24" s="115">
        <f>'ｴﾝﾄﾘｰ男子'!G21</f>
        <v>0</v>
      </c>
      <c r="J24" s="41">
        <f>'ｴﾝﾄﾘｰ男子'!H21</f>
        <v>0</v>
      </c>
      <c r="K24" s="20">
        <f>'ｴﾝﾄﾘｰ男子'!Q21</f>
      </c>
      <c r="L24" s="92">
        <f>'ｴﾝﾄﾘｰ男子'!I21</f>
        <v>0</v>
      </c>
      <c r="M24" s="92">
        <f>'ｴﾝﾄﾘｰ男子'!J21</f>
        <v>0</v>
      </c>
      <c r="N24" s="41" t="str">
        <f>'ｴﾝﾄﾘｰ男子'!K21</f>
        <v>未入力</v>
      </c>
      <c r="P24" s="39" t="e">
        <f>#REF!</f>
        <v>#REF!</v>
      </c>
    </row>
    <row r="25" spans="1:16" s="5" customFormat="1" ht="33" customHeight="1">
      <c r="A25" s="20">
        <f>'ｴﾝﾄﾘｰ男子'!A22</f>
        <v>21</v>
      </c>
      <c r="B25" s="40">
        <f>'ｴﾝﾄﾘｰ男子'!B22</f>
      </c>
      <c r="C25" s="40">
        <f>'ｴﾝﾄﾘｰ男子'!C22</f>
        <v>0</v>
      </c>
      <c r="D25" s="40">
        <f>'ｴﾝﾄﾘｰ男子'!D22</f>
        <v>0</v>
      </c>
      <c r="E25" s="9">
        <f>'ｴﾝﾄﾘｰ男子'!E22</f>
        <v>0</v>
      </c>
      <c r="F25" s="40">
        <f>'ｴﾝﾄﾘｰ男子'!N22</f>
      </c>
      <c r="G25" s="40">
        <f>'ｴﾝﾄﾘｰ男子'!O22</f>
      </c>
      <c r="H25" s="9">
        <f>'ｴﾝﾄﾘｰ男子'!M22</f>
      </c>
      <c r="I25" s="115">
        <f>'ｴﾝﾄﾘｰ男子'!G22</f>
        <v>0</v>
      </c>
      <c r="J25" s="41">
        <f>'ｴﾝﾄﾘｰ男子'!H22</f>
        <v>0</v>
      </c>
      <c r="K25" s="20">
        <f>'ｴﾝﾄﾘｰ男子'!Q22</f>
      </c>
      <c r="L25" s="92">
        <f>'ｴﾝﾄﾘｰ男子'!I22</f>
        <v>0</v>
      </c>
      <c r="M25" s="92">
        <f>'ｴﾝﾄﾘｰ男子'!J22</f>
        <v>0</v>
      </c>
      <c r="N25" s="41" t="str">
        <f>'ｴﾝﾄﾘｰ男子'!K22</f>
        <v>未入力</v>
      </c>
      <c r="P25" s="39" t="e">
        <f>#REF!</f>
        <v>#REF!</v>
      </c>
    </row>
    <row r="26" spans="1:16" s="5" customFormat="1" ht="33" customHeight="1">
      <c r="A26" s="20">
        <f>'ｴﾝﾄﾘｰ男子'!A23</f>
        <v>22</v>
      </c>
      <c r="B26" s="40">
        <f>'ｴﾝﾄﾘｰ男子'!B23</f>
      </c>
      <c r="C26" s="40">
        <f>'ｴﾝﾄﾘｰ男子'!C23</f>
        <v>0</v>
      </c>
      <c r="D26" s="40">
        <f>'ｴﾝﾄﾘｰ男子'!D23</f>
        <v>0</v>
      </c>
      <c r="E26" s="9">
        <f>'ｴﾝﾄﾘｰ男子'!E23</f>
        <v>0</v>
      </c>
      <c r="F26" s="40">
        <f>'ｴﾝﾄﾘｰ男子'!N23</f>
      </c>
      <c r="G26" s="40">
        <f>'ｴﾝﾄﾘｰ男子'!O23</f>
      </c>
      <c r="H26" s="9">
        <f>'ｴﾝﾄﾘｰ男子'!M23</f>
      </c>
      <c r="I26" s="115">
        <f>'ｴﾝﾄﾘｰ男子'!G23</f>
        <v>0</v>
      </c>
      <c r="J26" s="41">
        <f>'ｴﾝﾄﾘｰ男子'!H23</f>
        <v>0</v>
      </c>
      <c r="K26" s="20">
        <f>'ｴﾝﾄﾘｰ男子'!Q23</f>
      </c>
      <c r="L26" s="92">
        <f>'ｴﾝﾄﾘｰ男子'!I23</f>
        <v>0</v>
      </c>
      <c r="M26" s="92">
        <f>'ｴﾝﾄﾘｰ男子'!J23</f>
        <v>0</v>
      </c>
      <c r="N26" s="41" t="str">
        <f>'ｴﾝﾄﾘｰ男子'!K23</f>
        <v>未入力</v>
      </c>
      <c r="P26" s="39" t="e">
        <f>#REF!</f>
        <v>#REF!</v>
      </c>
    </row>
    <row r="27" spans="1:16" s="5" customFormat="1" ht="33" customHeight="1">
      <c r="A27" s="20">
        <f>'ｴﾝﾄﾘｰ男子'!A24</f>
        <v>23</v>
      </c>
      <c r="B27" s="40">
        <f>'ｴﾝﾄﾘｰ男子'!B24</f>
      </c>
      <c r="C27" s="40">
        <f>'ｴﾝﾄﾘｰ男子'!C24</f>
        <v>0</v>
      </c>
      <c r="D27" s="40">
        <f>'ｴﾝﾄﾘｰ男子'!D24</f>
        <v>0</v>
      </c>
      <c r="E27" s="9">
        <f>'ｴﾝﾄﾘｰ男子'!E24</f>
        <v>0</v>
      </c>
      <c r="F27" s="40">
        <f>'ｴﾝﾄﾘｰ男子'!N24</f>
      </c>
      <c r="G27" s="40">
        <f>'ｴﾝﾄﾘｰ男子'!O24</f>
      </c>
      <c r="H27" s="9">
        <f>'ｴﾝﾄﾘｰ男子'!M24</f>
      </c>
      <c r="I27" s="115">
        <f>'ｴﾝﾄﾘｰ男子'!G24</f>
        <v>0</v>
      </c>
      <c r="J27" s="41">
        <f>'ｴﾝﾄﾘｰ男子'!H24</f>
        <v>0</v>
      </c>
      <c r="K27" s="20">
        <f>'ｴﾝﾄﾘｰ男子'!Q24</f>
      </c>
      <c r="L27" s="92">
        <f>'ｴﾝﾄﾘｰ男子'!I24</f>
        <v>0</v>
      </c>
      <c r="M27" s="92">
        <f>'ｴﾝﾄﾘｰ男子'!J24</f>
        <v>0</v>
      </c>
      <c r="N27" s="41" t="str">
        <f>'ｴﾝﾄﾘｰ男子'!K24</f>
        <v>未入力</v>
      </c>
      <c r="P27" s="39" t="e">
        <f>#REF!</f>
        <v>#REF!</v>
      </c>
    </row>
    <row r="28" spans="1:16" s="5" customFormat="1" ht="33" customHeight="1">
      <c r="A28" s="20">
        <f>'ｴﾝﾄﾘｰ男子'!A25</f>
        <v>24</v>
      </c>
      <c r="B28" s="40">
        <f>'ｴﾝﾄﾘｰ男子'!B25</f>
      </c>
      <c r="C28" s="40">
        <f>'ｴﾝﾄﾘｰ男子'!C25</f>
        <v>0</v>
      </c>
      <c r="D28" s="40">
        <f>'ｴﾝﾄﾘｰ男子'!D25</f>
        <v>0</v>
      </c>
      <c r="E28" s="9">
        <f>'ｴﾝﾄﾘｰ男子'!E25</f>
        <v>0</v>
      </c>
      <c r="F28" s="40">
        <f>'ｴﾝﾄﾘｰ男子'!N25</f>
      </c>
      <c r="G28" s="40">
        <f>'ｴﾝﾄﾘｰ男子'!O25</f>
      </c>
      <c r="H28" s="9">
        <f>'ｴﾝﾄﾘｰ男子'!M25</f>
      </c>
      <c r="I28" s="115">
        <f>'ｴﾝﾄﾘｰ男子'!G25</f>
        <v>0</v>
      </c>
      <c r="J28" s="41">
        <f>'ｴﾝﾄﾘｰ男子'!H25</f>
        <v>0</v>
      </c>
      <c r="K28" s="20">
        <f>'ｴﾝﾄﾘｰ男子'!Q25</f>
      </c>
      <c r="L28" s="92">
        <f>'ｴﾝﾄﾘｰ男子'!I25</f>
        <v>0</v>
      </c>
      <c r="M28" s="92">
        <f>'ｴﾝﾄﾘｰ男子'!J25</f>
        <v>0</v>
      </c>
      <c r="N28" s="41" t="str">
        <f>'ｴﾝﾄﾘｰ男子'!K25</f>
        <v>未入力</v>
      </c>
      <c r="P28" s="39" t="e">
        <f>#REF!</f>
        <v>#REF!</v>
      </c>
    </row>
    <row r="29" spans="1:16" s="5" customFormat="1" ht="33" customHeight="1">
      <c r="A29" s="22">
        <f>'ｴﾝﾄﾘｰ男子'!A26</f>
        <v>25</v>
      </c>
      <c r="B29" s="42">
        <f>'ｴﾝﾄﾘｰ男子'!B26</f>
      </c>
      <c r="C29" s="42">
        <f>'ｴﾝﾄﾘｰ男子'!C26</f>
        <v>0</v>
      </c>
      <c r="D29" s="42">
        <f>'ｴﾝﾄﾘｰ男子'!D26</f>
        <v>0</v>
      </c>
      <c r="E29" s="10">
        <f>'ｴﾝﾄﾘｰ男子'!E26</f>
        <v>0</v>
      </c>
      <c r="F29" s="42">
        <f>'ｴﾝﾄﾘｰ男子'!N26</f>
      </c>
      <c r="G29" s="42">
        <f>'ｴﾝﾄﾘｰ男子'!O26</f>
      </c>
      <c r="H29" s="10">
        <f>'ｴﾝﾄﾘｰ男子'!M26</f>
      </c>
      <c r="I29" s="116">
        <f>'ｴﾝﾄﾘｰ男子'!G26</f>
        <v>0</v>
      </c>
      <c r="J29" s="43">
        <f>'ｴﾝﾄﾘｰ男子'!H26</f>
        <v>0</v>
      </c>
      <c r="K29" s="22">
        <f>'ｴﾝﾄﾘｰ男子'!Q26</f>
      </c>
      <c r="L29" s="96">
        <f>'ｴﾝﾄﾘｰ男子'!I26</f>
        <v>0</v>
      </c>
      <c r="M29" s="96">
        <f>'ｴﾝﾄﾘｰ男子'!J26</f>
        <v>0</v>
      </c>
      <c r="N29" s="43" t="str">
        <f>'ｴﾝﾄﾘｰ男子'!K26</f>
        <v>未入力</v>
      </c>
      <c r="P29" s="39" t="e">
        <f>#REF!</f>
        <v>#REF!</v>
      </c>
    </row>
    <row r="30" spans="1:16" s="5" customFormat="1" ht="33" customHeight="1">
      <c r="A30" s="100"/>
      <c r="B30" s="100"/>
      <c r="C30" s="101"/>
      <c r="D30" s="101"/>
      <c r="E30" s="100"/>
      <c r="F30" s="101"/>
      <c r="G30" s="101"/>
      <c r="H30" s="100"/>
      <c r="I30" s="117"/>
      <c r="J30" s="100"/>
      <c r="K30" s="100"/>
      <c r="L30" s="100"/>
      <c r="M30" s="100"/>
      <c r="N30" s="100"/>
      <c r="P30" s="99"/>
    </row>
    <row r="31" ht="9.75" customHeight="1">
      <c r="G31" s="203"/>
    </row>
    <row r="32" spans="1:14" s="30" customFormat="1" ht="18.75">
      <c r="A32" s="27"/>
      <c r="B32" s="28"/>
      <c r="C32" s="378">
        <f>'実施報告・申込書'!$C$16</f>
        <v>0</v>
      </c>
      <c r="D32" s="379"/>
      <c r="E32" s="379"/>
      <c r="F32" s="379"/>
      <c r="G32" s="380"/>
      <c r="H32" s="4"/>
      <c r="I32" s="108"/>
      <c r="J32" s="202"/>
      <c r="K32" s="27"/>
      <c r="L32" s="29"/>
      <c r="M32" s="108" t="s">
        <v>118</v>
      </c>
      <c r="N32" s="29" t="s">
        <v>59</v>
      </c>
    </row>
    <row r="33" spans="1:14" s="30" customFormat="1" ht="9.75" customHeight="1">
      <c r="A33" s="27"/>
      <c r="B33" s="28"/>
      <c r="C33" s="47"/>
      <c r="D33" s="195"/>
      <c r="E33" s="202"/>
      <c r="F33" s="4"/>
      <c r="G33" s="204"/>
      <c r="H33" s="4"/>
      <c r="I33" s="108"/>
      <c r="J33" s="202"/>
      <c r="K33" s="27"/>
      <c r="L33" s="29"/>
      <c r="M33" s="108"/>
      <c r="N33" s="29"/>
    </row>
    <row r="34" spans="1:17" ht="33" customHeight="1">
      <c r="A34" s="56" t="s">
        <v>25</v>
      </c>
      <c r="B34" s="33" t="s">
        <v>61</v>
      </c>
      <c r="C34" s="33" t="s">
        <v>94</v>
      </c>
      <c r="D34" s="33" t="s">
        <v>60</v>
      </c>
      <c r="E34" s="33" t="s">
        <v>45</v>
      </c>
      <c r="F34" s="32" t="s">
        <v>164</v>
      </c>
      <c r="G34" s="32" t="s">
        <v>1582</v>
      </c>
      <c r="H34" s="33" t="s">
        <v>26</v>
      </c>
      <c r="I34" s="33" t="s">
        <v>95</v>
      </c>
      <c r="J34" s="268" t="s">
        <v>62</v>
      </c>
      <c r="K34" s="56" t="s">
        <v>1538</v>
      </c>
      <c r="L34" s="32" t="s">
        <v>1581</v>
      </c>
      <c r="M34" s="32" t="s">
        <v>166</v>
      </c>
      <c r="N34" s="267" t="s">
        <v>186</v>
      </c>
      <c r="P34" s="35" t="s">
        <v>87</v>
      </c>
      <c r="Q34" s="4"/>
    </row>
    <row r="35" spans="1:16" s="5" customFormat="1" ht="33" customHeight="1">
      <c r="A35" s="20">
        <f>'ｴﾝﾄﾘｰ男子'!A27</f>
        <v>26</v>
      </c>
      <c r="B35" s="40">
        <f>'ｴﾝﾄﾘｰ男子'!B27</f>
      </c>
      <c r="C35" s="40">
        <f>'ｴﾝﾄﾘｰ男子'!C27</f>
        <v>0</v>
      </c>
      <c r="D35" s="40">
        <f>'ｴﾝﾄﾘｰ男子'!D27</f>
        <v>0</v>
      </c>
      <c r="E35" s="9">
        <f>'ｴﾝﾄﾘｰ男子'!E27</f>
        <v>0</v>
      </c>
      <c r="F35" s="40">
        <f>'ｴﾝﾄﾘｰ男子'!N27</f>
      </c>
      <c r="G35" s="40">
        <f>'ｴﾝﾄﾘｰ男子'!O27</f>
      </c>
      <c r="H35" s="9">
        <f>'ｴﾝﾄﾘｰ男子'!M27</f>
      </c>
      <c r="I35" s="115">
        <f>'ｴﾝﾄﾘｰ男子'!G27</f>
        <v>0</v>
      </c>
      <c r="J35" s="41">
        <f>'ｴﾝﾄﾘｰ男子'!H27</f>
        <v>0</v>
      </c>
      <c r="K35" s="15">
        <f>'ｴﾝﾄﾘｰ男子'!Q27</f>
      </c>
      <c r="L35" s="7">
        <f>'ｴﾝﾄﾘｰ男子'!I27</f>
        <v>0</v>
      </c>
      <c r="M35" s="7">
        <f>'ｴﾝﾄﾘｰ男子'!J27</f>
        <v>0</v>
      </c>
      <c r="N35" s="38" t="str">
        <f>'ｴﾝﾄﾘｰ男子'!K27</f>
        <v>未入力</v>
      </c>
      <c r="P35" s="39" t="e">
        <f>#REF!</f>
        <v>#REF!</v>
      </c>
    </row>
    <row r="36" spans="1:16" s="5" customFormat="1" ht="33" customHeight="1">
      <c r="A36" s="20">
        <f>'ｴﾝﾄﾘｰ男子'!A28</f>
        <v>27</v>
      </c>
      <c r="B36" s="40">
        <f>'ｴﾝﾄﾘｰ男子'!B28</f>
      </c>
      <c r="C36" s="40">
        <f>'ｴﾝﾄﾘｰ男子'!C28</f>
        <v>0</v>
      </c>
      <c r="D36" s="40">
        <f>'ｴﾝﾄﾘｰ男子'!D28</f>
        <v>0</v>
      </c>
      <c r="E36" s="9">
        <f>'ｴﾝﾄﾘｰ男子'!E28</f>
        <v>0</v>
      </c>
      <c r="F36" s="40">
        <f>'ｴﾝﾄﾘｰ男子'!N28</f>
      </c>
      <c r="G36" s="40">
        <f>'ｴﾝﾄﾘｰ男子'!O28</f>
      </c>
      <c r="H36" s="9">
        <f>'ｴﾝﾄﾘｰ男子'!M28</f>
      </c>
      <c r="I36" s="115">
        <f>'ｴﾝﾄﾘｰ男子'!G28</f>
        <v>0</v>
      </c>
      <c r="J36" s="41">
        <f>'ｴﾝﾄﾘｰ男子'!H28</f>
        <v>0</v>
      </c>
      <c r="K36" s="15">
        <f>'ｴﾝﾄﾘｰ男子'!Q28</f>
      </c>
      <c r="L36" s="9">
        <f>'ｴﾝﾄﾘｰ男子'!I28</f>
        <v>0</v>
      </c>
      <c r="M36" s="9">
        <f>'ｴﾝﾄﾘｰ男子'!J28</f>
        <v>0</v>
      </c>
      <c r="N36" s="41" t="str">
        <f>'ｴﾝﾄﾘｰ男子'!K28</f>
        <v>未入力</v>
      </c>
      <c r="P36" s="39" t="e">
        <f>#REF!</f>
        <v>#REF!</v>
      </c>
    </row>
    <row r="37" spans="1:16" s="5" customFormat="1" ht="33" customHeight="1">
      <c r="A37" s="20">
        <f>'ｴﾝﾄﾘｰ男子'!A29</f>
        <v>28</v>
      </c>
      <c r="B37" s="40">
        <f>'ｴﾝﾄﾘｰ男子'!B29</f>
      </c>
      <c r="C37" s="40">
        <f>'ｴﾝﾄﾘｰ男子'!C29</f>
        <v>0</v>
      </c>
      <c r="D37" s="40">
        <f>'ｴﾝﾄﾘｰ男子'!D29</f>
        <v>0</v>
      </c>
      <c r="E37" s="9">
        <f>'ｴﾝﾄﾘｰ男子'!E29</f>
        <v>0</v>
      </c>
      <c r="F37" s="40">
        <f>'ｴﾝﾄﾘｰ男子'!N29</f>
      </c>
      <c r="G37" s="40">
        <f>'ｴﾝﾄﾘｰ男子'!O29</f>
      </c>
      <c r="H37" s="9">
        <f>'ｴﾝﾄﾘｰ男子'!M29</f>
      </c>
      <c r="I37" s="115">
        <f>'ｴﾝﾄﾘｰ男子'!G29</f>
        <v>0</v>
      </c>
      <c r="J37" s="41">
        <f>'ｴﾝﾄﾘｰ男子'!H29</f>
        <v>0</v>
      </c>
      <c r="K37" s="15">
        <f>'ｴﾝﾄﾘｰ男子'!Q29</f>
      </c>
      <c r="L37" s="9">
        <f>'ｴﾝﾄﾘｰ男子'!I29</f>
        <v>0</v>
      </c>
      <c r="M37" s="9">
        <f>'ｴﾝﾄﾘｰ男子'!J29</f>
        <v>0</v>
      </c>
      <c r="N37" s="41" t="str">
        <f>'ｴﾝﾄﾘｰ男子'!K29</f>
        <v>未入力</v>
      </c>
      <c r="P37" s="39" t="e">
        <f>#REF!</f>
        <v>#REF!</v>
      </c>
    </row>
    <row r="38" spans="1:16" s="5" customFormat="1" ht="33" customHeight="1">
      <c r="A38" s="20">
        <f>'ｴﾝﾄﾘｰ男子'!A30</f>
        <v>29</v>
      </c>
      <c r="B38" s="40">
        <f>'ｴﾝﾄﾘｰ男子'!B30</f>
      </c>
      <c r="C38" s="40">
        <f>'ｴﾝﾄﾘｰ男子'!C30</f>
        <v>0</v>
      </c>
      <c r="D38" s="40">
        <f>'ｴﾝﾄﾘｰ男子'!D30</f>
        <v>0</v>
      </c>
      <c r="E38" s="9">
        <f>'ｴﾝﾄﾘｰ男子'!E30</f>
        <v>0</v>
      </c>
      <c r="F38" s="40">
        <f>'ｴﾝﾄﾘｰ男子'!N30</f>
      </c>
      <c r="G38" s="40">
        <f>'ｴﾝﾄﾘｰ男子'!O30</f>
      </c>
      <c r="H38" s="9">
        <f>'ｴﾝﾄﾘｰ男子'!M30</f>
      </c>
      <c r="I38" s="115">
        <f>'ｴﾝﾄﾘｰ男子'!G30</f>
        <v>0</v>
      </c>
      <c r="J38" s="41">
        <f>'ｴﾝﾄﾘｰ男子'!H30</f>
        <v>0</v>
      </c>
      <c r="K38" s="15">
        <f>'ｴﾝﾄﾘｰ男子'!Q30</f>
      </c>
      <c r="L38" s="9">
        <f>'ｴﾝﾄﾘｰ男子'!I30</f>
        <v>0</v>
      </c>
      <c r="M38" s="9">
        <f>'ｴﾝﾄﾘｰ男子'!J30</f>
        <v>0</v>
      </c>
      <c r="N38" s="41" t="str">
        <f>'ｴﾝﾄﾘｰ男子'!K30</f>
        <v>未入力</v>
      </c>
      <c r="P38" s="39" t="e">
        <f>#REF!</f>
        <v>#REF!</v>
      </c>
    </row>
    <row r="39" spans="1:16" s="5" customFormat="1" ht="33" customHeight="1">
      <c r="A39" s="20">
        <f>'ｴﾝﾄﾘｰ男子'!A31</f>
        <v>30</v>
      </c>
      <c r="B39" s="40">
        <f>'ｴﾝﾄﾘｰ男子'!B31</f>
      </c>
      <c r="C39" s="40">
        <f>'ｴﾝﾄﾘｰ男子'!C31</f>
        <v>0</v>
      </c>
      <c r="D39" s="40">
        <f>'ｴﾝﾄﾘｰ男子'!D31</f>
        <v>0</v>
      </c>
      <c r="E39" s="9">
        <f>'ｴﾝﾄﾘｰ男子'!E31</f>
        <v>0</v>
      </c>
      <c r="F39" s="40">
        <f>'ｴﾝﾄﾘｰ男子'!N31</f>
      </c>
      <c r="G39" s="40">
        <f>'ｴﾝﾄﾘｰ男子'!O31</f>
      </c>
      <c r="H39" s="9">
        <f>'ｴﾝﾄﾘｰ男子'!M31</f>
      </c>
      <c r="I39" s="115">
        <f>'ｴﾝﾄﾘｰ男子'!G31</f>
        <v>0</v>
      </c>
      <c r="J39" s="41">
        <f>'ｴﾝﾄﾘｰ男子'!H31</f>
        <v>0</v>
      </c>
      <c r="K39" s="15">
        <f>'ｴﾝﾄﾘｰ男子'!Q31</f>
      </c>
      <c r="L39" s="9">
        <f>'ｴﾝﾄﾘｰ男子'!I31</f>
        <v>0</v>
      </c>
      <c r="M39" s="9">
        <f>'ｴﾝﾄﾘｰ男子'!J31</f>
        <v>0</v>
      </c>
      <c r="N39" s="41" t="str">
        <f>'ｴﾝﾄﾘｰ男子'!K31</f>
        <v>未入力</v>
      </c>
      <c r="P39" s="39" t="e">
        <f>#REF!</f>
        <v>#REF!</v>
      </c>
    </row>
    <row r="40" spans="1:16" s="5" customFormat="1" ht="33" customHeight="1">
      <c r="A40" s="20">
        <f>'ｴﾝﾄﾘｰ男子'!A32</f>
        <v>31</v>
      </c>
      <c r="B40" s="40">
        <f>'ｴﾝﾄﾘｰ男子'!B32</f>
      </c>
      <c r="C40" s="40">
        <f>'ｴﾝﾄﾘｰ男子'!C32</f>
        <v>0</v>
      </c>
      <c r="D40" s="40">
        <f>'ｴﾝﾄﾘｰ男子'!D32</f>
        <v>0</v>
      </c>
      <c r="E40" s="9">
        <f>'ｴﾝﾄﾘｰ男子'!E32</f>
        <v>0</v>
      </c>
      <c r="F40" s="40">
        <f>'ｴﾝﾄﾘｰ男子'!N32</f>
      </c>
      <c r="G40" s="40">
        <f>'ｴﾝﾄﾘｰ男子'!O32</f>
      </c>
      <c r="H40" s="9">
        <f>'ｴﾝﾄﾘｰ男子'!M32</f>
      </c>
      <c r="I40" s="115">
        <f>'ｴﾝﾄﾘｰ男子'!G32</f>
        <v>0</v>
      </c>
      <c r="J40" s="41">
        <f>'ｴﾝﾄﾘｰ男子'!H32</f>
        <v>0</v>
      </c>
      <c r="K40" s="15">
        <f>'ｴﾝﾄﾘｰ男子'!Q32</f>
      </c>
      <c r="L40" s="9">
        <f>'ｴﾝﾄﾘｰ男子'!I32</f>
        <v>0</v>
      </c>
      <c r="M40" s="9">
        <f>'ｴﾝﾄﾘｰ男子'!J32</f>
        <v>0</v>
      </c>
      <c r="N40" s="41" t="str">
        <f>'ｴﾝﾄﾘｰ男子'!K32</f>
        <v>未入力</v>
      </c>
      <c r="P40" s="39" t="e">
        <f>#REF!</f>
        <v>#REF!</v>
      </c>
    </row>
    <row r="41" spans="1:16" s="5" customFormat="1" ht="33" customHeight="1">
      <c r="A41" s="20">
        <f>'ｴﾝﾄﾘｰ男子'!A33</f>
        <v>32</v>
      </c>
      <c r="B41" s="40">
        <f>'ｴﾝﾄﾘｰ男子'!B33</f>
      </c>
      <c r="C41" s="40">
        <f>'ｴﾝﾄﾘｰ男子'!C33</f>
        <v>0</v>
      </c>
      <c r="D41" s="40">
        <f>'ｴﾝﾄﾘｰ男子'!D33</f>
        <v>0</v>
      </c>
      <c r="E41" s="9">
        <f>'ｴﾝﾄﾘｰ男子'!E33</f>
        <v>0</v>
      </c>
      <c r="F41" s="40">
        <f>'ｴﾝﾄﾘｰ男子'!N33</f>
      </c>
      <c r="G41" s="40">
        <f>'ｴﾝﾄﾘｰ男子'!O33</f>
      </c>
      <c r="H41" s="9">
        <f>'ｴﾝﾄﾘｰ男子'!M33</f>
      </c>
      <c r="I41" s="115">
        <f>'ｴﾝﾄﾘｰ男子'!G33</f>
        <v>0</v>
      </c>
      <c r="J41" s="41">
        <f>'ｴﾝﾄﾘｰ男子'!H33</f>
        <v>0</v>
      </c>
      <c r="K41" s="15">
        <f>'ｴﾝﾄﾘｰ男子'!Q33</f>
      </c>
      <c r="L41" s="9">
        <f>'ｴﾝﾄﾘｰ男子'!I33</f>
        <v>0</v>
      </c>
      <c r="M41" s="9">
        <f>'ｴﾝﾄﾘｰ男子'!J33</f>
        <v>0</v>
      </c>
      <c r="N41" s="41" t="str">
        <f>'ｴﾝﾄﾘｰ男子'!K33</f>
        <v>未入力</v>
      </c>
      <c r="P41" s="39" t="e">
        <f>#REF!</f>
        <v>#REF!</v>
      </c>
    </row>
    <row r="42" spans="1:16" s="5" customFormat="1" ht="33" customHeight="1">
      <c r="A42" s="20">
        <f>'ｴﾝﾄﾘｰ男子'!A34</f>
        <v>33</v>
      </c>
      <c r="B42" s="40">
        <f>'ｴﾝﾄﾘｰ男子'!B34</f>
      </c>
      <c r="C42" s="40">
        <f>'ｴﾝﾄﾘｰ男子'!C34</f>
        <v>0</v>
      </c>
      <c r="D42" s="40">
        <f>'ｴﾝﾄﾘｰ男子'!D34</f>
        <v>0</v>
      </c>
      <c r="E42" s="9">
        <f>'ｴﾝﾄﾘｰ男子'!E34</f>
        <v>0</v>
      </c>
      <c r="F42" s="40">
        <f>'ｴﾝﾄﾘｰ男子'!N34</f>
      </c>
      <c r="G42" s="40">
        <f>'ｴﾝﾄﾘｰ男子'!O34</f>
      </c>
      <c r="H42" s="9">
        <f>'ｴﾝﾄﾘｰ男子'!M34</f>
      </c>
      <c r="I42" s="115">
        <f>'ｴﾝﾄﾘｰ男子'!G34</f>
        <v>0</v>
      </c>
      <c r="J42" s="41">
        <f>'ｴﾝﾄﾘｰ男子'!H34</f>
        <v>0</v>
      </c>
      <c r="K42" s="15">
        <f>'ｴﾝﾄﾘｰ男子'!Q34</f>
      </c>
      <c r="L42" s="9">
        <f>'ｴﾝﾄﾘｰ男子'!I34</f>
        <v>0</v>
      </c>
      <c r="M42" s="9">
        <f>'ｴﾝﾄﾘｰ男子'!J34</f>
        <v>0</v>
      </c>
      <c r="N42" s="41" t="str">
        <f>'ｴﾝﾄﾘｰ男子'!K34</f>
        <v>未入力</v>
      </c>
      <c r="P42" s="39" t="e">
        <f>#REF!</f>
        <v>#REF!</v>
      </c>
    </row>
    <row r="43" spans="1:16" s="5" customFormat="1" ht="33" customHeight="1">
      <c r="A43" s="20">
        <f>'ｴﾝﾄﾘｰ男子'!A35</f>
        <v>34</v>
      </c>
      <c r="B43" s="40">
        <f>'ｴﾝﾄﾘｰ男子'!B35</f>
      </c>
      <c r="C43" s="40">
        <f>'ｴﾝﾄﾘｰ男子'!C35</f>
        <v>0</v>
      </c>
      <c r="D43" s="40">
        <f>'ｴﾝﾄﾘｰ男子'!D35</f>
        <v>0</v>
      </c>
      <c r="E43" s="9">
        <f>'ｴﾝﾄﾘｰ男子'!E35</f>
        <v>0</v>
      </c>
      <c r="F43" s="40">
        <f>'ｴﾝﾄﾘｰ男子'!N35</f>
      </c>
      <c r="G43" s="40">
        <f>'ｴﾝﾄﾘｰ男子'!O35</f>
      </c>
      <c r="H43" s="9">
        <f>'ｴﾝﾄﾘｰ男子'!M35</f>
      </c>
      <c r="I43" s="115">
        <f>'ｴﾝﾄﾘｰ男子'!G35</f>
        <v>0</v>
      </c>
      <c r="J43" s="41">
        <f>'ｴﾝﾄﾘｰ男子'!H35</f>
        <v>0</v>
      </c>
      <c r="K43" s="15">
        <f>'ｴﾝﾄﾘｰ男子'!Q35</f>
      </c>
      <c r="L43" s="9">
        <f>'ｴﾝﾄﾘｰ男子'!I35</f>
        <v>0</v>
      </c>
      <c r="M43" s="9">
        <f>'ｴﾝﾄﾘｰ男子'!J35</f>
        <v>0</v>
      </c>
      <c r="N43" s="41" t="str">
        <f>'ｴﾝﾄﾘｰ男子'!K35</f>
        <v>未入力</v>
      </c>
      <c r="P43" s="39" t="e">
        <f>#REF!</f>
        <v>#REF!</v>
      </c>
    </row>
    <row r="44" spans="1:16" s="5" customFormat="1" ht="33" customHeight="1">
      <c r="A44" s="20">
        <f>'ｴﾝﾄﾘｰ男子'!A36</f>
        <v>35</v>
      </c>
      <c r="B44" s="40">
        <f>'ｴﾝﾄﾘｰ男子'!B36</f>
      </c>
      <c r="C44" s="40">
        <f>'ｴﾝﾄﾘｰ男子'!C36</f>
        <v>0</v>
      </c>
      <c r="D44" s="40">
        <f>'ｴﾝﾄﾘｰ男子'!D36</f>
        <v>0</v>
      </c>
      <c r="E44" s="9">
        <f>'ｴﾝﾄﾘｰ男子'!E36</f>
        <v>0</v>
      </c>
      <c r="F44" s="40">
        <f>'ｴﾝﾄﾘｰ男子'!N36</f>
      </c>
      <c r="G44" s="40">
        <f>'ｴﾝﾄﾘｰ男子'!O36</f>
      </c>
      <c r="H44" s="9">
        <f>'ｴﾝﾄﾘｰ男子'!M36</f>
      </c>
      <c r="I44" s="115">
        <f>'ｴﾝﾄﾘｰ男子'!G36</f>
        <v>0</v>
      </c>
      <c r="J44" s="41">
        <f>'ｴﾝﾄﾘｰ男子'!H36</f>
        <v>0</v>
      </c>
      <c r="K44" s="15">
        <f>'ｴﾝﾄﾘｰ男子'!Q36</f>
      </c>
      <c r="L44" s="9">
        <f>'ｴﾝﾄﾘｰ男子'!I36</f>
        <v>0</v>
      </c>
      <c r="M44" s="9">
        <f>'ｴﾝﾄﾘｰ男子'!J36</f>
        <v>0</v>
      </c>
      <c r="N44" s="41" t="str">
        <f>'ｴﾝﾄﾘｰ男子'!K36</f>
        <v>未入力</v>
      </c>
      <c r="P44" s="39" t="e">
        <f>#REF!</f>
        <v>#REF!</v>
      </c>
    </row>
    <row r="45" spans="1:16" s="5" customFormat="1" ht="33" customHeight="1">
      <c r="A45" s="20">
        <f>'ｴﾝﾄﾘｰ男子'!A37</f>
        <v>36</v>
      </c>
      <c r="B45" s="40">
        <f>'ｴﾝﾄﾘｰ男子'!B37</f>
      </c>
      <c r="C45" s="40">
        <f>'ｴﾝﾄﾘｰ男子'!C37</f>
        <v>0</v>
      </c>
      <c r="D45" s="40">
        <f>'ｴﾝﾄﾘｰ男子'!D37</f>
        <v>0</v>
      </c>
      <c r="E45" s="9">
        <f>'ｴﾝﾄﾘｰ男子'!E37</f>
        <v>0</v>
      </c>
      <c r="F45" s="40">
        <f>'ｴﾝﾄﾘｰ男子'!N37</f>
      </c>
      <c r="G45" s="40">
        <f>'ｴﾝﾄﾘｰ男子'!O37</f>
      </c>
      <c r="H45" s="9">
        <f>'ｴﾝﾄﾘｰ男子'!M37</f>
      </c>
      <c r="I45" s="115">
        <f>'ｴﾝﾄﾘｰ男子'!G37</f>
        <v>0</v>
      </c>
      <c r="J45" s="41">
        <f>'ｴﾝﾄﾘｰ男子'!H37</f>
        <v>0</v>
      </c>
      <c r="K45" s="15">
        <f>'ｴﾝﾄﾘｰ男子'!Q37</f>
      </c>
      <c r="L45" s="9">
        <f>'ｴﾝﾄﾘｰ男子'!I37</f>
        <v>0</v>
      </c>
      <c r="M45" s="9">
        <f>'ｴﾝﾄﾘｰ男子'!J37</f>
        <v>0</v>
      </c>
      <c r="N45" s="41" t="str">
        <f>'ｴﾝﾄﾘｰ男子'!K37</f>
        <v>未入力</v>
      </c>
      <c r="P45" s="39" t="e">
        <f>#REF!</f>
        <v>#REF!</v>
      </c>
    </row>
    <row r="46" spans="1:16" s="5" customFormat="1" ht="33" customHeight="1">
      <c r="A46" s="20">
        <f>'ｴﾝﾄﾘｰ男子'!A38</f>
        <v>37</v>
      </c>
      <c r="B46" s="40">
        <f>'ｴﾝﾄﾘｰ男子'!B38</f>
      </c>
      <c r="C46" s="40">
        <f>'ｴﾝﾄﾘｰ男子'!C38</f>
        <v>0</v>
      </c>
      <c r="D46" s="40">
        <f>'ｴﾝﾄﾘｰ男子'!D38</f>
        <v>0</v>
      </c>
      <c r="E46" s="9">
        <f>'ｴﾝﾄﾘｰ男子'!E38</f>
        <v>0</v>
      </c>
      <c r="F46" s="40">
        <f>'ｴﾝﾄﾘｰ男子'!N38</f>
      </c>
      <c r="G46" s="40">
        <f>'ｴﾝﾄﾘｰ男子'!O38</f>
      </c>
      <c r="H46" s="9">
        <f>'ｴﾝﾄﾘｰ男子'!M38</f>
      </c>
      <c r="I46" s="115">
        <f>'ｴﾝﾄﾘｰ男子'!G38</f>
        <v>0</v>
      </c>
      <c r="J46" s="41">
        <f>'ｴﾝﾄﾘｰ男子'!H38</f>
        <v>0</v>
      </c>
      <c r="K46" s="15">
        <f>'ｴﾝﾄﾘｰ男子'!Q38</f>
      </c>
      <c r="L46" s="9">
        <f>'ｴﾝﾄﾘｰ男子'!I38</f>
        <v>0</v>
      </c>
      <c r="M46" s="9">
        <f>'ｴﾝﾄﾘｰ男子'!J38</f>
        <v>0</v>
      </c>
      <c r="N46" s="41" t="str">
        <f>'ｴﾝﾄﾘｰ男子'!K38</f>
        <v>未入力</v>
      </c>
      <c r="P46" s="39" t="e">
        <f>#REF!</f>
        <v>#REF!</v>
      </c>
    </row>
    <row r="47" spans="1:16" s="5" customFormat="1" ht="33" customHeight="1">
      <c r="A47" s="20">
        <f>'ｴﾝﾄﾘｰ男子'!A39</f>
        <v>38</v>
      </c>
      <c r="B47" s="40">
        <f>'ｴﾝﾄﾘｰ男子'!B39</f>
      </c>
      <c r="C47" s="40">
        <f>'ｴﾝﾄﾘｰ男子'!C39</f>
        <v>0</v>
      </c>
      <c r="D47" s="40">
        <f>'ｴﾝﾄﾘｰ男子'!D39</f>
        <v>0</v>
      </c>
      <c r="E47" s="9">
        <f>'ｴﾝﾄﾘｰ男子'!E39</f>
        <v>0</v>
      </c>
      <c r="F47" s="40">
        <f>'ｴﾝﾄﾘｰ男子'!N39</f>
      </c>
      <c r="G47" s="40">
        <f>'ｴﾝﾄﾘｰ男子'!O39</f>
      </c>
      <c r="H47" s="9">
        <f>'ｴﾝﾄﾘｰ男子'!M39</f>
      </c>
      <c r="I47" s="115">
        <f>'ｴﾝﾄﾘｰ男子'!G39</f>
        <v>0</v>
      </c>
      <c r="J47" s="41">
        <f>'ｴﾝﾄﾘｰ男子'!H39</f>
        <v>0</v>
      </c>
      <c r="K47" s="15">
        <f>'ｴﾝﾄﾘｰ男子'!Q39</f>
      </c>
      <c r="L47" s="9">
        <f>'ｴﾝﾄﾘｰ男子'!I39</f>
        <v>0</v>
      </c>
      <c r="M47" s="9">
        <f>'ｴﾝﾄﾘｰ男子'!J39</f>
        <v>0</v>
      </c>
      <c r="N47" s="41" t="str">
        <f>'ｴﾝﾄﾘｰ男子'!K39</f>
        <v>未入力</v>
      </c>
      <c r="P47" s="39" t="e">
        <f>#REF!</f>
        <v>#REF!</v>
      </c>
    </row>
    <row r="48" spans="1:16" s="5" customFormat="1" ht="33" customHeight="1">
      <c r="A48" s="20">
        <f>'ｴﾝﾄﾘｰ男子'!A40</f>
        <v>39</v>
      </c>
      <c r="B48" s="40">
        <f>'ｴﾝﾄﾘｰ男子'!B40</f>
      </c>
      <c r="C48" s="40">
        <f>'ｴﾝﾄﾘｰ男子'!C40</f>
        <v>0</v>
      </c>
      <c r="D48" s="40">
        <f>'ｴﾝﾄﾘｰ男子'!D40</f>
        <v>0</v>
      </c>
      <c r="E48" s="9">
        <f>'ｴﾝﾄﾘｰ男子'!E40</f>
        <v>0</v>
      </c>
      <c r="F48" s="40">
        <f>'ｴﾝﾄﾘｰ男子'!N40</f>
      </c>
      <c r="G48" s="40">
        <f>'ｴﾝﾄﾘｰ男子'!O40</f>
      </c>
      <c r="H48" s="9">
        <f>'ｴﾝﾄﾘｰ男子'!M40</f>
      </c>
      <c r="I48" s="115">
        <f>'ｴﾝﾄﾘｰ男子'!G40</f>
        <v>0</v>
      </c>
      <c r="J48" s="41">
        <f>'ｴﾝﾄﾘｰ男子'!H40</f>
        <v>0</v>
      </c>
      <c r="K48" s="15">
        <f>'ｴﾝﾄﾘｰ男子'!Q40</f>
      </c>
      <c r="L48" s="9">
        <f>'ｴﾝﾄﾘｰ男子'!I40</f>
        <v>0</v>
      </c>
      <c r="M48" s="9">
        <f>'ｴﾝﾄﾘｰ男子'!J40</f>
        <v>0</v>
      </c>
      <c r="N48" s="41" t="str">
        <f>'ｴﾝﾄﾘｰ男子'!K40</f>
        <v>未入力</v>
      </c>
      <c r="P48" s="39" t="e">
        <f>#REF!</f>
        <v>#REF!</v>
      </c>
    </row>
    <row r="49" spans="1:16" s="5" customFormat="1" ht="33" customHeight="1">
      <c r="A49" s="20">
        <f>'ｴﾝﾄﾘｰ男子'!A41</f>
        <v>40</v>
      </c>
      <c r="B49" s="40">
        <f>'ｴﾝﾄﾘｰ男子'!B41</f>
      </c>
      <c r="C49" s="40">
        <f>'ｴﾝﾄﾘｰ男子'!C41</f>
        <v>0</v>
      </c>
      <c r="D49" s="40">
        <f>'ｴﾝﾄﾘｰ男子'!D41</f>
        <v>0</v>
      </c>
      <c r="E49" s="9">
        <f>'ｴﾝﾄﾘｰ男子'!E41</f>
        <v>0</v>
      </c>
      <c r="F49" s="40">
        <f>'ｴﾝﾄﾘｰ男子'!N41</f>
      </c>
      <c r="G49" s="40">
        <f>'ｴﾝﾄﾘｰ男子'!O41</f>
      </c>
      <c r="H49" s="9">
        <f>'ｴﾝﾄﾘｰ男子'!M41</f>
      </c>
      <c r="I49" s="115">
        <f>'ｴﾝﾄﾘｰ男子'!G41</f>
        <v>0</v>
      </c>
      <c r="J49" s="41">
        <f>'ｴﾝﾄﾘｰ男子'!H41</f>
        <v>0</v>
      </c>
      <c r="K49" s="15">
        <f>'ｴﾝﾄﾘｰ男子'!Q41</f>
      </c>
      <c r="L49" s="9">
        <f>'ｴﾝﾄﾘｰ男子'!I41</f>
        <v>0</v>
      </c>
      <c r="M49" s="9">
        <f>'ｴﾝﾄﾘｰ男子'!J41</f>
        <v>0</v>
      </c>
      <c r="N49" s="41" t="str">
        <f>'ｴﾝﾄﾘｰ男子'!K41</f>
        <v>未入力</v>
      </c>
      <c r="P49" s="39" t="e">
        <f>#REF!</f>
        <v>#REF!</v>
      </c>
    </row>
    <row r="50" spans="1:16" s="5" customFormat="1" ht="33" customHeight="1">
      <c r="A50" s="20">
        <f>'ｴﾝﾄﾘｰ男子'!A42</f>
        <v>41</v>
      </c>
      <c r="B50" s="40">
        <f>'ｴﾝﾄﾘｰ男子'!B42</f>
      </c>
      <c r="C50" s="40">
        <f>'ｴﾝﾄﾘｰ男子'!C42</f>
        <v>0</v>
      </c>
      <c r="D50" s="40">
        <f>'ｴﾝﾄﾘｰ男子'!D42</f>
        <v>0</v>
      </c>
      <c r="E50" s="9">
        <f>'ｴﾝﾄﾘｰ男子'!E42</f>
        <v>0</v>
      </c>
      <c r="F50" s="40">
        <f>'ｴﾝﾄﾘｰ男子'!N42</f>
      </c>
      <c r="G50" s="40">
        <f>'ｴﾝﾄﾘｰ男子'!O42</f>
      </c>
      <c r="H50" s="9">
        <f>'ｴﾝﾄﾘｰ男子'!M42</f>
      </c>
      <c r="I50" s="115">
        <f>'ｴﾝﾄﾘｰ男子'!G42</f>
        <v>0</v>
      </c>
      <c r="J50" s="41">
        <f>'ｴﾝﾄﾘｰ男子'!H42</f>
        <v>0</v>
      </c>
      <c r="K50" s="15">
        <f>'ｴﾝﾄﾘｰ男子'!Q42</f>
      </c>
      <c r="L50" s="9">
        <f>'ｴﾝﾄﾘｰ男子'!I42</f>
        <v>0</v>
      </c>
      <c r="M50" s="9">
        <f>'ｴﾝﾄﾘｰ男子'!J42</f>
        <v>0</v>
      </c>
      <c r="N50" s="41" t="str">
        <f>'ｴﾝﾄﾘｰ男子'!K42</f>
        <v>未入力</v>
      </c>
      <c r="P50" s="39" t="e">
        <f>#REF!</f>
        <v>#REF!</v>
      </c>
    </row>
    <row r="51" spans="1:16" s="5" customFormat="1" ht="33" customHeight="1">
      <c r="A51" s="20">
        <f>'ｴﾝﾄﾘｰ男子'!A43</f>
        <v>42</v>
      </c>
      <c r="B51" s="40">
        <f>'ｴﾝﾄﾘｰ男子'!B43</f>
      </c>
      <c r="C51" s="40">
        <f>'ｴﾝﾄﾘｰ男子'!C43</f>
        <v>0</v>
      </c>
      <c r="D51" s="40">
        <f>'ｴﾝﾄﾘｰ男子'!D43</f>
        <v>0</v>
      </c>
      <c r="E51" s="9">
        <f>'ｴﾝﾄﾘｰ男子'!E43</f>
        <v>0</v>
      </c>
      <c r="F51" s="40">
        <f>'ｴﾝﾄﾘｰ男子'!N43</f>
      </c>
      <c r="G51" s="40">
        <f>'ｴﾝﾄﾘｰ男子'!O43</f>
      </c>
      <c r="H51" s="9">
        <f>'ｴﾝﾄﾘｰ男子'!M43</f>
      </c>
      <c r="I51" s="115">
        <f>'ｴﾝﾄﾘｰ男子'!G43</f>
        <v>0</v>
      </c>
      <c r="J51" s="41">
        <f>'ｴﾝﾄﾘｰ男子'!H43</f>
        <v>0</v>
      </c>
      <c r="K51" s="15">
        <f>'ｴﾝﾄﾘｰ男子'!Q43</f>
      </c>
      <c r="L51" s="9">
        <f>'ｴﾝﾄﾘｰ男子'!I43</f>
        <v>0</v>
      </c>
      <c r="M51" s="9">
        <f>'ｴﾝﾄﾘｰ男子'!J43</f>
        <v>0</v>
      </c>
      <c r="N51" s="41" t="str">
        <f>'ｴﾝﾄﾘｰ男子'!K43</f>
        <v>未入力</v>
      </c>
      <c r="P51" s="39" t="e">
        <f>#REF!</f>
        <v>#REF!</v>
      </c>
    </row>
    <row r="52" spans="1:16" s="5" customFormat="1" ht="33" customHeight="1">
      <c r="A52" s="20">
        <f>'ｴﾝﾄﾘｰ男子'!A44</f>
        <v>43</v>
      </c>
      <c r="B52" s="40">
        <f>'ｴﾝﾄﾘｰ男子'!B44</f>
      </c>
      <c r="C52" s="40">
        <f>'ｴﾝﾄﾘｰ男子'!C44</f>
        <v>0</v>
      </c>
      <c r="D52" s="40">
        <f>'ｴﾝﾄﾘｰ男子'!D44</f>
        <v>0</v>
      </c>
      <c r="E52" s="9">
        <f>'ｴﾝﾄﾘｰ男子'!E44</f>
        <v>0</v>
      </c>
      <c r="F52" s="40">
        <f>'ｴﾝﾄﾘｰ男子'!N44</f>
      </c>
      <c r="G52" s="40">
        <f>'ｴﾝﾄﾘｰ男子'!O44</f>
      </c>
      <c r="H52" s="9">
        <f>'ｴﾝﾄﾘｰ男子'!M44</f>
      </c>
      <c r="I52" s="115">
        <f>'ｴﾝﾄﾘｰ男子'!G44</f>
        <v>0</v>
      </c>
      <c r="J52" s="41">
        <f>'ｴﾝﾄﾘｰ男子'!H44</f>
        <v>0</v>
      </c>
      <c r="K52" s="15">
        <f>'ｴﾝﾄﾘｰ男子'!Q44</f>
      </c>
      <c r="L52" s="9">
        <f>'ｴﾝﾄﾘｰ男子'!I44</f>
        <v>0</v>
      </c>
      <c r="M52" s="9">
        <f>'ｴﾝﾄﾘｰ男子'!J44</f>
        <v>0</v>
      </c>
      <c r="N52" s="41" t="str">
        <f>'ｴﾝﾄﾘｰ男子'!K44</f>
        <v>未入力</v>
      </c>
      <c r="P52" s="39" t="e">
        <f>#REF!</f>
        <v>#REF!</v>
      </c>
    </row>
    <row r="53" spans="1:16" s="5" customFormat="1" ht="33" customHeight="1">
      <c r="A53" s="20">
        <f>'ｴﾝﾄﾘｰ男子'!A45</f>
        <v>44</v>
      </c>
      <c r="B53" s="40">
        <f>'ｴﾝﾄﾘｰ男子'!B45</f>
      </c>
      <c r="C53" s="40">
        <f>'ｴﾝﾄﾘｰ男子'!C45</f>
        <v>0</v>
      </c>
      <c r="D53" s="40">
        <f>'ｴﾝﾄﾘｰ男子'!D45</f>
        <v>0</v>
      </c>
      <c r="E53" s="9">
        <f>'ｴﾝﾄﾘｰ男子'!E45</f>
        <v>0</v>
      </c>
      <c r="F53" s="40">
        <f>'ｴﾝﾄﾘｰ男子'!N45</f>
      </c>
      <c r="G53" s="40">
        <f>'ｴﾝﾄﾘｰ男子'!O45</f>
      </c>
      <c r="H53" s="9">
        <f>'ｴﾝﾄﾘｰ男子'!M45</f>
      </c>
      <c r="I53" s="115">
        <f>'ｴﾝﾄﾘｰ男子'!G45</f>
        <v>0</v>
      </c>
      <c r="J53" s="41">
        <f>'ｴﾝﾄﾘｰ男子'!H45</f>
        <v>0</v>
      </c>
      <c r="K53" s="15">
        <f>'ｴﾝﾄﾘｰ男子'!Q45</f>
      </c>
      <c r="L53" s="9">
        <f>'ｴﾝﾄﾘｰ男子'!I45</f>
        <v>0</v>
      </c>
      <c r="M53" s="9">
        <f>'ｴﾝﾄﾘｰ男子'!J45</f>
        <v>0</v>
      </c>
      <c r="N53" s="41" t="str">
        <f>'ｴﾝﾄﾘｰ男子'!K45</f>
        <v>未入力</v>
      </c>
      <c r="P53" s="39" t="e">
        <f>#REF!</f>
        <v>#REF!</v>
      </c>
    </row>
    <row r="54" spans="1:16" s="5" customFormat="1" ht="33" customHeight="1">
      <c r="A54" s="20">
        <f>'ｴﾝﾄﾘｰ男子'!A46</f>
        <v>45</v>
      </c>
      <c r="B54" s="40">
        <f>'ｴﾝﾄﾘｰ男子'!B46</f>
      </c>
      <c r="C54" s="40">
        <f>'ｴﾝﾄﾘｰ男子'!C46</f>
        <v>0</v>
      </c>
      <c r="D54" s="40">
        <f>'ｴﾝﾄﾘｰ男子'!D46</f>
        <v>0</v>
      </c>
      <c r="E54" s="9">
        <f>'ｴﾝﾄﾘｰ男子'!E46</f>
        <v>0</v>
      </c>
      <c r="F54" s="40">
        <f>'ｴﾝﾄﾘｰ男子'!N46</f>
      </c>
      <c r="G54" s="40">
        <f>'ｴﾝﾄﾘｰ男子'!O46</f>
      </c>
      <c r="H54" s="9">
        <f>'ｴﾝﾄﾘｰ男子'!M46</f>
      </c>
      <c r="I54" s="115">
        <f>'ｴﾝﾄﾘｰ男子'!G46</f>
        <v>0</v>
      </c>
      <c r="J54" s="41">
        <f>'ｴﾝﾄﾘｰ男子'!H46</f>
        <v>0</v>
      </c>
      <c r="K54" s="15">
        <f>'ｴﾝﾄﾘｰ男子'!Q46</f>
      </c>
      <c r="L54" s="9">
        <f>'ｴﾝﾄﾘｰ男子'!I46</f>
        <v>0</v>
      </c>
      <c r="M54" s="9">
        <f>'ｴﾝﾄﾘｰ男子'!J46</f>
        <v>0</v>
      </c>
      <c r="N54" s="41" t="str">
        <f>'ｴﾝﾄﾘｰ男子'!K46</f>
        <v>未入力</v>
      </c>
      <c r="P54" s="39" t="e">
        <f>#REF!</f>
        <v>#REF!</v>
      </c>
    </row>
    <row r="55" spans="1:16" s="5" customFormat="1" ht="33" customHeight="1">
      <c r="A55" s="20">
        <f>'ｴﾝﾄﾘｰ男子'!A47</f>
        <v>46</v>
      </c>
      <c r="B55" s="40">
        <f>'ｴﾝﾄﾘｰ男子'!B47</f>
      </c>
      <c r="C55" s="40">
        <f>'ｴﾝﾄﾘｰ男子'!C47</f>
        <v>0</v>
      </c>
      <c r="D55" s="40">
        <f>'ｴﾝﾄﾘｰ男子'!D47</f>
        <v>0</v>
      </c>
      <c r="E55" s="9">
        <f>'ｴﾝﾄﾘｰ男子'!E47</f>
        <v>0</v>
      </c>
      <c r="F55" s="40">
        <f>'ｴﾝﾄﾘｰ男子'!N47</f>
      </c>
      <c r="G55" s="40">
        <f>'ｴﾝﾄﾘｰ男子'!O47</f>
      </c>
      <c r="H55" s="9">
        <f>'ｴﾝﾄﾘｰ男子'!M47</f>
      </c>
      <c r="I55" s="115">
        <f>'ｴﾝﾄﾘｰ男子'!G47</f>
        <v>0</v>
      </c>
      <c r="J55" s="41">
        <f>'ｴﾝﾄﾘｰ男子'!H47</f>
        <v>0</v>
      </c>
      <c r="K55" s="15">
        <f>'ｴﾝﾄﾘｰ男子'!Q47</f>
      </c>
      <c r="L55" s="9">
        <f>'ｴﾝﾄﾘｰ男子'!I47</f>
        <v>0</v>
      </c>
      <c r="M55" s="9">
        <f>'ｴﾝﾄﾘｰ男子'!J47</f>
        <v>0</v>
      </c>
      <c r="N55" s="41" t="str">
        <f>'ｴﾝﾄﾘｰ男子'!K47</f>
        <v>未入力</v>
      </c>
      <c r="P55" s="39" t="e">
        <f>#REF!</f>
        <v>#REF!</v>
      </c>
    </row>
    <row r="56" spans="1:16" s="5" customFormat="1" ht="33" customHeight="1">
      <c r="A56" s="20">
        <f>'ｴﾝﾄﾘｰ男子'!A48</f>
        <v>47</v>
      </c>
      <c r="B56" s="40">
        <f>'ｴﾝﾄﾘｰ男子'!B48</f>
      </c>
      <c r="C56" s="40">
        <f>'ｴﾝﾄﾘｰ男子'!C48</f>
        <v>0</v>
      </c>
      <c r="D56" s="40">
        <f>'ｴﾝﾄﾘｰ男子'!D48</f>
        <v>0</v>
      </c>
      <c r="E56" s="9">
        <f>'ｴﾝﾄﾘｰ男子'!E48</f>
        <v>0</v>
      </c>
      <c r="F56" s="40">
        <f>'ｴﾝﾄﾘｰ男子'!N48</f>
      </c>
      <c r="G56" s="40">
        <f>'ｴﾝﾄﾘｰ男子'!O48</f>
      </c>
      <c r="H56" s="9">
        <f>'ｴﾝﾄﾘｰ男子'!M48</f>
      </c>
      <c r="I56" s="115">
        <f>'ｴﾝﾄﾘｰ男子'!G48</f>
        <v>0</v>
      </c>
      <c r="J56" s="41">
        <f>'ｴﾝﾄﾘｰ男子'!H48</f>
        <v>0</v>
      </c>
      <c r="K56" s="15">
        <f>'ｴﾝﾄﾘｰ男子'!Q48</f>
      </c>
      <c r="L56" s="9">
        <f>'ｴﾝﾄﾘｰ男子'!I48</f>
        <v>0</v>
      </c>
      <c r="M56" s="9">
        <f>'ｴﾝﾄﾘｰ男子'!J48</f>
        <v>0</v>
      </c>
      <c r="N56" s="41" t="str">
        <f>'ｴﾝﾄﾘｰ男子'!K48</f>
        <v>未入力</v>
      </c>
      <c r="P56" s="39" t="e">
        <f>#REF!</f>
        <v>#REF!</v>
      </c>
    </row>
    <row r="57" spans="1:16" s="5" customFormat="1" ht="33" customHeight="1">
      <c r="A57" s="20">
        <f>'ｴﾝﾄﾘｰ男子'!A49</f>
        <v>48</v>
      </c>
      <c r="B57" s="40">
        <f>'ｴﾝﾄﾘｰ男子'!B49</f>
      </c>
      <c r="C57" s="40">
        <f>'ｴﾝﾄﾘｰ男子'!C49</f>
        <v>0</v>
      </c>
      <c r="D57" s="40">
        <f>'ｴﾝﾄﾘｰ男子'!D49</f>
        <v>0</v>
      </c>
      <c r="E57" s="9">
        <f>'ｴﾝﾄﾘｰ男子'!E49</f>
        <v>0</v>
      </c>
      <c r="F57" s="40">
        <f>'ｴﾝﾄﾘｰ男子'!N49</f>
      </c>
      <c r="G57" s="40">
        <f>'ｴﾝﾄﾘｰ男子'!O49</f>
      </c>
      <c r="H57" s="9">
        <f>'ｴﾝﾄﾘｰ男子'!M49</f>
      </c>
      <c r="I57" s="115">
        <f>'ｴﾝﾄﾘｰ男子'!G49</f>
        <v>0</v>
      </c>
      <c r="J57" s="41">
        <f>'ｴﾝﾄﾘｰ男子'!H49</f>
        <v>0</v>
      </c>
      <c r="K57" s="15">
        <f>'ｴﾝﾄﾘｰ男子'!Q49</f>
      </c>
      <c r="L57" s="9">
        <f>'ｴﾝﾄﾘｰ男子'!I49</f>
        <v>0</v>
      </c>
      <c r="M57" s="9">
        <f>'ｴﾝﾄﾘｰ男子'!J49</f>
        <v>0</v>
      </c>
      <c r="N57" s="41" t="str">
        <f>'ｴﾝﾄﾘｰ男子'!K49</f>
        <v>未入力</v>
      </c>
      <c r="P57" s="39" t="e">
        <f>#REF!</f>
        <v>#REF!</v>
      </c>
    </row>
    <row r="58" spans="1:16" s="5" customFormat="1" ht="33" customHeight="1">
      <c r="A58" s="20">
        <f>'ｴﾝﾄﾘｰ男子'!A50</f>
        <v>49</v>
      </c>
      <c r="B58" s="40">
        <f>'ｴﾝﾄﾘｰ男子'!B50</f>
      </c>
      <c r="C58" s="40">
        <f>'ｴﾝﾄﾘｰ男子'!C50</f>
        <v>0</v>
      </c>
      <c r="D58" s="40">
        <f>'ｴﾝﾄﾘｰ男子'!D50</f>
        <v>0</v>
      </c>
      <c r="E58" s="9">
        <f>'ｴﾝﾄﾘｰ男子'!E50</f>
        <v>0</v>
      </c>
      <c r="F58" s="40">
        <f>'ｴﾝﾄﾘｰ男子'!N50</f>
      </c>
      <c r="G58" s="40">
        <f>'ｴﾝﾄﾘｰ男子'!O50</f>
      </c>
      <c r="H58" s="9">
        <f>'ｴﾝﾄﾘｰ男子'!M50</f>
      </c>
      <c r="I58" s="115">
        <f>'ｴﾝﾄﾘｰ男子'!G50</f>
        <v>0</v>
      </c>
      <c r="J58" s="41">
        <f>'ｴﾝﾄﾘｰ男子'!H50</f>
        <v>0</v>
      </c>
      <c r="K58" s="15">
        <f>'ｴﾝﾄﾘｰ男子'!Q50</f>
      </c>
      <c r="L58" s="9">
        <f>'ｴﾝﾄﾘｰ男子'!I50</f>
        <v>0</v>
      </c>
      <c r="M58" s="9">
        <f>'ｴﾝﾄﾘｰ男子'!J50</f>
        <v>0</v>
      </c>
      <c r="N58" s="41" t="str">
        <f>'ｴﾝﾄﾘｰ男子'!K50</f>
        <v>未入力</v>
      </c>
      <c r="P58" s="39" t="e">
        <f>#REF!</f>
        <v>#REF!</v>
      </c>
    </row>
    <row r="59" spans="1:16" s="5" customFormat="1" ht="33" customHeight="1">
      <c r="A59" s="22">
        <f>'ｴﾝﾄﾘｰ男子'!A51</f>
        <v>50</v>
      </c>
      <c r="B59" s="42">
        <f>'ｴﾝﾄﾘｰ男子'!B51</f>
      </c>
      <c r="C59" s="42">
        <f>'ｴﾝﾄﾘｰ男子'!C51</f>
        <v>0</v>
      </c>
      <c r="D59" s="42">
        <f>'ｴﾝﾄﾘｰ男子'!D51</f>
        <v>0</v>
      </c>
      <c r="E59" s="10">
        <f>'ｴﾝﾄﾘｰ男子'!E51</f>
        <v>0</v>
      </c>
      <c r="F59" s="42">
        <f>'ｴﾝﾄﾘｰ男子'!N51</f>
      </c>
      <c r="G59" s="42">
        <f>'ｴﾝﾄﾘｰ男子'!O51</f>
      </c>
      <c r="H59" s="10">
        <f>'ｴﾝﾄﾘｰ男子'!M51</f>
      </c>
      <c r="I59" s="116">
        <f>'ｴﾝﾄﾘｰ男子'!G51</f>
        <v>0</v>
      </c>
      <c r="J59" s="43">
        <f>'ｴﾝﾄﾘｰ男子'!H51</f>
        <v>0</v>
      </c>
      <c r="K59" s="16">
        <f>'ｴﾝﾄﾘｰ男子'!Q51</f>
      </c>
      <c r="L59" s="10">
        <f>'ｴﾝﾄﾘｰ男子'!I51</f>
        <v>0</v>
      </c>
      <c r="M59" s="10">
        <f>'ｴﾝﾄﾘｰ男子'!J51</f>
        <v>0</v>
      </c>
      <c r="N59" s="43" t="str">
        <f>'ｴﾝﾄﾘｰ男子'!K51</f>
        <v>未入力</v>
      </c>
      <c r="P59" s="44" t="e">
        <f>#REF!</f>
        <v>#REF!</v>
      </c>
    </row>
    <row r="60" spans="1:16" s="5" customFormat="1" ht="33" customHeight="1">
      <c r="A60" s="100"/>
      <c r="B60" s="100"/>
      <c r="C60" s="101"/>
      <c r="D60" s="101"/>
      <c r="E60" s="100"/>
      <c r="F60" s="101"/>
      <c r="G60" s="101"/>
      <c r="H60" s="100"/>
      <c r="I60" s="117"/>
      <c r="J60" s="100"/>
      <c r="K60" s="100"/>
      <c r="L60" s="100"/>
      <c r="M60" s="100"/>
      <c r="N60" s="100"/>
      <c r="P60" s="99"/>
    </row>
    <row r="61" ht="9.75" customHeight="1">
      <c r="G61" s="203"/>
    </row>
    <row r="62" spans="1:14" s="30" customFormat="1" ht="18.75">
      <c r="A62" s="27"/>
      <c r="B62" s="28"/>
      <c r="C62" s="378">
        <f>'実施報告・申込書'!$C$16</f>
        <v>0</v>
      </c>
      <c r="D62" s="379"/>
      <c r="E62" s="379"/>
      <c r="F62" s="379"/>
      <c r="G62" s="380"/>
      <c r="H62" s="4"/>
      <c r="I62" s="108"/>
      <c r="J62" s="202"/>
      <c r="K62" s="27"/>
      <c r="L62" s="29"/>
      <c r="M62" s="108" t="s">
        <v>118</v>
      </c>
      <c r="N62" s="29" t="s">
        <v>59</v>
      </c>
    </row>
    <row r="63" spans="1:14" s="30" customFormat="1" ht="9.75" customHeight="1">
      <c r="A63" s="27"/>
      <c r="B63" s="28"/>
      <c r="C63" s="47"/>
      <c r="D63" s="195"/>
      <c r="E63" s="202"/>
      <c r="F63" s="4"/>
      <c r="G63" s="204"/>
      <c r="H63" s="4"/>
      <c r="I63" s="108"/>
      <c r="J63" s="202"/>
      <c r="K63" s="27"/>
      <c r="L63" s="29"/>
      <c r="M63" s="108"/>
      <c r="N63" s="29"/>
    </row>
    <row r="64" spans="1:17" ht="33" customHeight="1">
      <c r="A64" s="56" t="s">
        <v>25</v>
      </c>
      <c r="B64" s="33" t="s">
        <v>61</v>
      </c>
      <c r="C64" s="33" t="s">
        <v>94</v>
      </c>
      <c r="D64" s="33" t="s">
        <v>60</v>
      </c>
      <c r="E64" s="33" t="s">
        <v>45</v>
      </c>
      <c r="F64" s="32" t="s">
        <v>164</v>
      </c>
      <c r="G64" s="32" t="s">
        <v>1582</v>
      </c>
      <c r="H64" s="33" t="s">
        <v>26</v>
      </c>
      <c r="I64" s="33" t="s">
        <v>95</v>
      </c>
      <c r="J64" s="268" t="s">
        <v>62</v>
      </c>
      <c r="K64" s="56" t="s">
        <v>1538</v>
      </c>
      <c r="L64" s="32" t="s">
        <v>1581</v>
      </c>
      <c r="M64" s="32" t="s">
        <v>166</v>
      </c>
      <c r="N64" s="267" t="s">
        <v>186</v>
      </c>
      <c r="P64" s="35" t="s">
        <v>87</v>
      </c>
      <c r="Q64" s="4"/>
    </row>
    <row r="65" spans="1:16" s="5" customFormat="1" ht="33" customHeight="1">
      <c r="A65" s="20">
        <f>'ｴﾝﾄﾘｰ男子'!A52</f>
        <v>51</v>
      </c>
      <c r="B65" s="12">
        <f>'ｴﾝﾄﾘｰ男子'!B52</f>
      </c>
      <c r="C65" s="12">
        <f>'ｴﾝﾄﾘｰ男子'!C52</f>
        <v>0</v>
      </c>
      <c r="D65" s="12">
        <f>'ｴﾝﾄﾘｰ男子'!D52</f>
        <v>0</v>
      </c>
      <c r="E65" s="9">
        <f>'ｴﾝﾄﾘｰ男子'!E52</f>
        <v>0</v>
      </c>
      <c r="F65" s="12">
        <f>'ｴﾝﾄﾘｰ男子'!N52</f>
      </c>
      <c r="G65" s="12">
        <f>'ｴﾝﾄﾘｰ男子'!O52</f>
      </c>
      <c r="H65" s="9">
        <f>'ｴﾝﾄﾘｰ男子'!M52</f>
      </c>
      <c r="I65" s="115">
        <f>'ｴﾝﾄﾘｰ男子'!G52</f>
        <v>0</v>
      </c>
      <c r="J65" s="19">
        <f>'ｴﾝﾄﾘｰ男子'!H52</f>
        <v>0</v>
      </c>
      <c r="K65" s="15">
        <f>'ｴﾝﾄﾘｰ男子'!Q52</f>
      </c>
      <c r="L65" s="95">
        <f>'ｴﾝﾄﾘｰ男子'!I52</f>
        <v>0</v>
      </c>
      <c r="M65" s="95">
        <f>'ｴﾝﾄﾘｰ男子'!J52</f>
        <v>0</v>
      </c>
      <c r="N65" s="38" t="str">
        <f>'ｴﾝﾄﾘｰ男子'!K52</f>
        <v>未入力</v>
      </c>
      <c r="P65" s="39" t="e">
        <f>#REF!</f>
        <v>#REF!</v>
      </c>
    </row>
    <row r="66" spans="1:16" s="5" customFormat="1" ht="33" customHeight="1">
      <c r="A66" s="20">
        <f>'ｴﾝﾄﾘｰ男子'!A53</f>
        <v>52</v>
      </c>
      <c r="B66" s="12">
        <f>'ｴﾝﾄﾘｰ男子'!B53</f>
      </c>
      <c r="C66" s="12">
        <f>'ｴﾝﾄﾘｰ男子'!C53</f>
        <v>0</v>
      </c>
      <c r="D66" s="12">
        <f>'ｴﾝﾄﾘｰ男子'!D53</f>
        <v>0</v>
      </c>
      <c r="E66" s="9">
        <f>'ｴﾝﾄﾘｰ男子'!E53</f>
        <v>0</v>
      </c>
      <c r="F66" s="12">
        <f>'ｴﾝﾄﾘｰ男子'!N53</f>
      </c>
      <c r="G66" s="12">
        <f>'ｴﾝﾄﾘｰ男子'!O53</f>
      </c>
      <c r="H66" s="9">
        <f>'ｴﾝﾄﾘｰ男子'!M53</f>
      </c>
      <c r="I66" s="115">
        <f>'ｴﾝﾄﾘｰ男子'!G53</f>
        <v>0</v>
      </c>
      <c r="J66" s="19">
        <f>'ｴﾝﾄﾘｰ男子'!H53</f>
        <v>0</v>
      </c>
      <c r="K66" s="15">
        <f>'ｴﾝﾄﾘｰ男子'!Q53</f>
      </c>
      <c r="L66" s="93">
        <f>'ｴﾝﾄﾘｰ男子'!I53</f>
        <v>0</v>
      </c>
      <c r="M66" s="93">
        <f>'ｴﾝﾄﾘｰ男子'!J53</f>
        <v>0</v>
      </c>
      <c r="N66" s="41" t="str">
        <f>'ｴﾝﾄﾘｰ男子'!K53</f>
        <v>未入力</v>
      </c>
      <c r="P66" s="39" t="e">
        <f>#REF!</f>
        <v>#REF!</v>
      </c>
    </row>
    <row r="67" spans="1:16" s="5" customFormat="1" ht="33" customHeight="1">
      <c r="A67" s="20">
        <f>'ｴﾝﾄﾘｰ男子'!A54</f>
        <v>53</v>
      </c>
      <c r="B67" s="12">
        <f>'ｴﾝﾄﾘｰ男子'!B54</f>
      </c>
      <c r="C67" s="12">
        <f>'ｴﾝﾄﾘｰ男子'!C54</f>
        <v>0</v>
      </c>
      <c r="D67" s="12">
        <f>'ｴﾝﾄﾘｰ男子'!D54</f>
        <v>0</v>
      </c>
      <c r="E67" s="9">
        <f>'ｴﾝﾄﾘｰ男子'!E54</f>
        <v>0</v>
      </c>
      <c r="F67" s="12">
        <f>'ｴﾝﾄﾘｰ男子'!N54</f>
      </c>
      <c r="G67" s="12">
        <f>'ｴﾝﾄﾘｰ男子'!O54</f>
      </c>
      <c r="H67" s="9">
        <f>'ｴﾝﾄﾘｰ男子'!M54</f>
      </c>
      <c r="I67" s="115">
        <f>'ｴﾝﾄﾘｰ男子'!G54</f>
        <v>0</v>
      </c>
      <c r="J67" s="19">
        <f>'ｴﾝﾄﾘｰ男子'!H54</f>
        <v>0</v>
      </c>
      <c r="K67" s="15">
        <f>'ｴﾝﾄﾘｰ男子'!Q54</f>
      </c>
      <c r="L67" s="93">
        <f>'ｴﾝﾄﾘｰ男子'!I54</f>
        <v>0</v>
      </c>
      <c r="M67" s="93">
        <f>'ｴﾝﾄﾘｰ男子'!J54</f>
        <v>0</v>
      </c>
      <c r="N67" s="41" t="str">
        <f>'ｴﾝﾄﾘｰ男子'!K54</f>
        <v>未入力</v>
      </c>
      <c r="P67" s="39" t="e">
        <f>#REF!</f>
        <v>#REF!</v>
      </c>
    </row>
    <row r="68" spans="1:16" s="5" customFormat="1" ht="33" customHeight="1">
      <c r="A68" s="20">
        <f>'ｴﾝﾄﾘｰ男子'!A55</f>
        <v>54</v>
      </c>
      <c r="B68" s="12">
        <f>'ｴﾝﾄﾘｰ男子'!B55</f>
      </c>
      <c r="C68" s="12">
        <f>'ｴﾝﾄﾘｰ男子'!C55</f>
        <v>0</v>
      </c>
      <c r="D68" s="12">
        <f>'ｴﾝﾄﾘｰ男子'!D55</f>
        <v>0</v>
      </c>
      <c r="E68" s="9">
        <f>'ｴﾝﾄﾘｰ男子'!E55</f>
        <v>0</v>
      </c>
      <c r="F68" s="12">
        <f>'ｴﾝﾄﾘｰ男子'!N55</f>
      </c>
      <c r="G68" s="12">
        <f>'ｴﾝﾄﾘｰ男子'!O55</f>
      </c>
      <c r="H68" s="9">
        <f>'ｴﾝﾄﾘｰ男子'!M55</f>
      </c>
      <c r="I68" s="115">
        <f>'ｴﾝﾄﾘｰ男子'!G55</f>
        <v>0</v>
      </c>
      <c r="J68" s="19">
        <f>'ｴﾝﾄﾘｰ男子'!H55</f>
        <v>0</v>
      </c>
      <c r="K68" s="15">
        <f>'ｴﾝﾄﾘｰ男子'!Q55</f>
      </c>
      <c r="L68" s="93">
        <f>'ｴﾝﾄﾘｰ男子'!I55</f>
        <v>0</v>
      </c>
      <c r="M68" s="93">
        <f>'ｴﾝﾄﾘｰ男子'!J55</f>
        <v>0</v>
      </c>
      <c r="N68" s="41" t="str">
        <f>'ｴﾝﾄﾘｰ男子'!K55</f>
        <v>未入力</v>
      </c>
      <c r="P68" s="39" t="e">
        <f>#REF!</f>
        <v>#REF!</v>
      </c>
    </row>
    <row r="69" spans="1:16" s="5" customFormat="1" ht="33" customHeight="1">
      <c r="A69" s="20">
        <f>'ｴﾝﾄﾘｰ男子'!A56</f>
        <v>55</v>
      </c>
      <c r="B69" s="12">
        <f>'ｴﾝﾄﾘｰ男子'!B56</f>
      </c>
      <c r="C69" s="12">
        <f>'ｴﾝﾄﾘｰ男子'!C56</f>
        <v>0</v>
      </c>
      <c r="D69" s="12">
        <f>'ｴﾝﾄﾘｰ男子'!D56</f>
        <v>0</v>
      </c>
      <c r="E69" s="9">
        <f>'ｴﾝﾄﾘｰ男子'!E56</f>
        <v>0</v>
      </c>
      <c r="F69" s="12">
        <f>'ｴﾝﾄﾘｰ男子'!N56</f>
      </c>
      <c r="G69" s="12">
        <f>'ｴﾝﾄﾘｰ男子'!O56</f>
      </c>
      <c r="H69" s="9">
        <f>'ｴﾝﾄﾘｰ男子'!M56</f>
      </c>
      <c r="I69" s="115">
        <f>'ｴﾝﾄﾘｰ男子'!G56</f>
        <v>0</v>
      </c>
      <c r="J69" s="19">
        <f>'ｴﾝﾄﾘｰ男子'!H56</f>
        <v>0</v>
      </c>
      <c r="K69" s="15">
        <f>'ｴﾝﾄﾘｰ男子'!Q56</f>
      </c>
      <c r="L69" s="93">
        <f>'ｴﾝﾄﾘｰ男子'!I56</f>
        <v>0</v>
      </c>
      <c r="M69" s="93">
        <f>'ｴﾝﾄﾘｰ男子'!J56</f>
        <v>0</v>
      </c>
      <c r="N69" s="41" t="str">
        <f>'ｴﾝﾄﾘｰ男子'!K56</f>
        <v>未入力</v>
      </c>
      <c r="P69" s="39" t="e">
        <f>#REF!</f>
        <v>#REF!</v>
      </c>
    </row>
    <row r="70" spans="1:16" s="5" customFormat="1" ht="33" customHeight="1">
      <c r="A70" s="20">
        <f>'ｴﾝﾄﾘｰ男子'!A57</f>
        <v>56</v>
      </c>
      <c r="B70" s="12">
        <f>'ｴﾝﾄﾘｰ男子'!B57</f>
      </c>
      <c r="C70" s="12">
        <f>'ｴﾝﾄﾘｰ男子'!C57</f>
        <v>0</v>
      </c>
      <c r="D70" s="12">
        <f>'ｴﾝﾄﾘｰ男子'!D57</f>
        <v>0</v>
      </c>
      <c r="E70" s="9">
        <f>'ｴﾝﾄﾘｰ男子'!E57</f>
        <v>0</v>
      </c>
      <c r="F70" s="12">
        <f>'ｴﾝﾄﾘｰ男子'!N57</f>
      </c>
      <c r="G70" s="12">
        <f>'ｴﾝﾄﾘｰ男子'!O57</f>
      </c>
      <c r="H70" s="9">
        <f>'ｴﾝﾄﾘｰ男子'!M57</f>
      </c>
      <c r="I70" s="115">
        <f>'ｴﾝﾄﾘｰ男子'!G57</f>
        <v>0</v>
      </c>
      <c r="J70" s="19">
        <f>'ｴﾝﾄﾘｰ男子'!H57</f>
        <v>0</v>
      </c>
      <c r="K70" s="15">
        <f>'ｴﾝﾄﾘｰ男子'!Q57</f>
      </c>
      <c r="L70" s="93">
        <f>'ｴﾝﾄﾘｰ男子'!I57</f>
        <v>0</v>
      </c>
      <c r="M70" s="93">
        <f>'ｴﾝﾄﾘｰ男子'!J57</f>
        <v>0</v>
      </c>
      <c r="N70" s="41" t="str">
        <f>'ｴﾝﾄﾘｰ男子'!K57</f>
        <v>未入力</v>
      </c>
      <c r="P70" s="39" t="e">
        <f>#REF!</f>
        <v>#REF!</v>
      </c>
    </row>
    <row r="71" spans="1:16" s="5" customFormat="1" ht="33" customHeight="1">
      <c r="A71" s="20">
        <f>'ｴﾝﾄﾘｰ男子'!A58</f>
        <v>57</v>
      </c>
      <c r="B71" s="12">
        <f>'ｴﾝﾄﾘｰ男子'!B58</f>
      </c>
      <c r="C71" s="12">
        <f>'ｴﾝﾄﾘｰ男子'!C58</f>
        <v>0</v>
      </c>
      <c r="D71" s="12">
        <f>'ｴﾝﾄﾘｰ男子'!D58</f>
        <v>0</v>
      </c>
      <c r="E71" s="9">
        <f>'ｴﾝﾄﾘｰ男子'!E58</f>
        <v>0</v>
      </c>
      <c r="F71" s="12">
        <f>'ｴﾝﾄﾘｰ男子'!N58</f>
      </c>
      <c r="G71" s="12">
        <f>'ｴﾝﾄﾘｰ男子'!O58</f>
      </c>
      <c r="H71" s="9">
        <f>'ｴﾝﾄﾘｰ男子'!M58</f>
      </c>
      <c r="I71" s="115">
        <f>'ｴﾝﾄﾘｰ男子'!G58</f>
        <v>0</v>
      </c>
      <c r="J71" s="19">
        <f>'ｴﾝﾄﾘｰ男子'!H58</f>
        <v>0</v>
      </c>
      <c r="K71" s="15">
        <f>'ｴﾝﾄﾘｰ男子'!Q58</f>
      </c>
      <c r="L71" s="93">
        <f>'ｴﾝﾄﾘｰ男子'!I58</f>
        <v>0</v>
      </c>
      <c r="M71" s="93">
        <f>'ｴﾝﾄﾘｰ男子'!J58</f>
        <v>0</v>
      </c>
      <c r="N71" s="41" t="str">
        <f>'ｴﾝﾄﾘｰ男子'!K58</f>
        <v>未入力</v>
      </c>
      <c r="P71" s="39" t="e">
        <f>#REF!</f>
        <v>#REF!</v>
      </c>
    </row>
    <row r="72" spans="1:16" s="5" customFormat="1" ht="33" customHeight="1">
      <c r="A72" s="20">
        <f>'ｴﾝﾄﾘｰ男子'!A59</f>
        <v>58</v>
      </c>
      <c r="B72" s="12">
        <f>'ｴﾝﾄﾘｰ男子'!B59</f>
      </c>
      <c r="C72" s="12">
        <f>'ｴﾝﾄﾘｰ男子'!C59</f>
        <v>0</v>
      </c>
      <c r="D72" s="12">
        <f>'ｴﾝﾄﾘｰ男子'!D59</f>
        <v>0</v>
      </c>
      <c r="E72" s="9">
        <f>'ｴﾝﾄﾘｰ男子'!E59</f>
        <v>0</v>
      </c>
      <c r="F72" s="12">
        <f>'ｴﾝﾄﾘｰ男子'!N59</f>
      </c>
      <c r="G72" s="12">
        <f>'ｴﾝﾄﾘｰ男子'!O59</f>
      </c>
      <c r="H72" s="9">
        <f>'ｴﾝﾄﾘｰ男子'!M59</f>
      </c>
      <c r="I72" s="115">
        <f>'ｴﾝﾄﾘｰ男子'!G59</f>
        <v>0</v>
      </c>
      <c r="J72" s="19">
        <f>'ｴﾝﾄﾘｰ男子'!H59</f>
        <v>0</v>
      </c>
      <c r="K72" s="15">
        <f>'ｴﾝﾄﾘｰ男子'!Q59</f>
      </c>
      <c r="L72" s="93">
        <f>'ｴﾝﾄﾘｰ男子'!I59</f>
        <v>0</v>
      </c>
      <c r="M72" s="93">
        <f>'ｴﾝﾄﾘｰ男子'!J59</f>
        <v>0</v>
      </c>
      <c r="N72" s="41" t="str">
        <f>'ｴﾝﾄﾘｰ男子'!K59</f>
        <v>未入力</v>
      </c>
      <c r="P72" s="39" t="e">
        <f>#REF!</f>
        <v>#REF!</v>
      </c>
    </row>
    <row r="73" spans="1:16" s="5" customFormat="1" ht="33" customHeight="1">
      <c r="A73" s="20">
        <f>'ｴﾝﾄﾘｰ男子'!A60</f>
        <v>59</v>
      </c>
      <c r="B73" s="12">
        <f>'ｴﾝﾄﾘｰ男子'!B60</f>
      </c>
      <c r="C73" s="12">
        <f>'ｴﾝﾄﾘｰ男子'!C60</f>
        <v>0</v>
      </c>
      <c r="D73" s="12">
        <f>'ｴﾝﾄﾘｰ男子'!D60</f>
        <v>0</v>
      </c>
      <c r="E73" s="9">
        <f>'ｴﾝﾄﾘｰ男子'!E60</f>
        <v>0</v>
      </c>
      <c r="F73" s="12">
        <f>'ｴﾝﾄﾘｰ男子'!N60</f>
      </c>
      <c r="G73" s="12">
        <f>'ｴﾝﾄﾘｰ男子'!O60</f>
      </c>
      <c r="H73" s="9">
        <f>'ｴﾝﾄﾘｰ男子'!M60</f>
      </c>
      <c r="I73" s="115">
        <f>'ｴﾝﾄﾘｰ男子'!G60</f>
        <v>0</v>
      </c>
      <c r="J73" s="19">
        <f>'ｴﾝﾄﾘｰ男子'!H60</f>
        <v>0</v>
      </c>
      <c r="K73" s="15">
        <f>'ｴﾝﾄﾘｰ男子'!Q60</f>
      </c>
      <c r="L73" s="93">
        <f>'ｴﾝﾄﾘｰ男子'!I60</f>
        <v>0</v>
      </c>
      <c r="M73" s="93">
        <f>'ｴﾝﾄﾘｰ男子'!J60</f>
        <v>0</v>
      </c>
      <c r="N73" s="41" t="str">
        <f>'ｴﾝﾄﾘｰ男子'!K60</f>
        <v>未入力</v>
      </c>
      <c r="P73" s="39" t="e">
        <f>#REF!</f>
        <v>#REF!</v>
      </c>
    </row>
    <row r="74" spans="1:16" s="5" customFormat="1" ht="33" customHeight="1">
      <c r="A74" s="20">
        <f>'ｴﾝﾄﾘｰ男子'!A61</f>
        <v>60</v>
      </c>
      <c r="B74" s="12">
        <f>'ｴﾝﾄﾘｰ男子'!B61</f>
      </c>
      <c r="C74" s="12">
        <f>'ｴﾝﾄﾘｰ男子'!C61</f>
        <v>0</v>
      </c>
      <c r="D74" s="12">
        <f>'ｴﾝﾄﾘｰ男子'!D61</f>
        <v>0</v>
      </c>
      <c r="E74" s="9">
        <f>'ｴﾝﾄﾘｰ男子'!E61</f>
        <v>0</v>
      </c>
      <c r="F74" s="12">
        <f>'ｴﾝﾄﾘｰ男子'!N61</f>
      </c>
      <c r="G74" s="12">
        <f>'ｴﾝﾄﾘｰ男子'!O61</f>
      </c>
      <c r="H74" s="9">
        <f>'ｴﾝﾄﾘｰ男子'!M61</f>
      </c>
      <c r="I74" s="115">
        <f>'ｴﾝﾄﾘｰ男子'!G61</f>
        <v>0</v>
      </c>
      <c r="J74" s="19">
        <f>'ｴﾝﾄﾘｰ男子'!H61</f>
        <v>0</v>
      </c>
      <c r="K74" s="15">
        <f>'ｴﾝﾄﾘｰ男子'!Q61</f>
      </c>
      <c r="L74" s="93">
        <f>'ｴﾝﾄﾘｰ男子'!I61</f>
        <v>0</v>
      </c>
      <c r="M74" s="93">
        <f>'ｴﾝﾄﾘｰ男子'!J61</f>
        <v>0</v>
      </c>
      <c r="N74" s="41" t="str">
        <f>'ｴﾝﾄﾘｰ男子'!K61</f>
        <v>未入力</v>
      </c>
      <c r="P74" s="39" t="e">
        <f>#REF!</f>
        <v>#REF!</v>
      </c>
    </row>
    <row r="75" spans="1:16" s="5" customFormat="1" ht="33" customHeight="1">
      <c r="A75" s="20">
        <f>'ｴﾝﾄﾘｰ男子'!A62</f>
        <v>61</v>
      </c>
      <c r="B75" s="12">
        <f>'ｴﾝﾄﾘｰ男子'!B62</f>
      </c>
      <c r="C75" s="12">
        <f>'ｴﾝﾄﾘｰ男子'!C62</f>
        <v>0</v>
      </c>
      <c r="D75" s="12">
        <f>'ｴﾝﾄﾘｰ男子'!D62</f>
        <v>0</v>
      </c>
      <c r="E75" s="9">
        <f>'ｴﾝﾄﾘｰ男子'!E62</f>
        <v>0</v>
      </c>
      <c r="F75" s="12">
        <f>'ｴﾝﾄﾘｰ男子'!N62</f>
      </c>
      <c r="G75" s="12">
        <f>'ｴﾝﾄﾘｰ男子'!O62</f>
      </c>
      <c r="H75" s="9">
        <f>'ｴﾝﾄﾘｰ男子'!M62</f>
      </c>
      <c r="I75" s="115">
        <f>'ｴﾝﾄﾘｰ男子'!G62</f>
        <v>0</v>
      </c>
      <c r="J75" s="19">
        <f>'ｴﾝﾄﾘｰ男子'!H62</f>
        <v>0</v>
      </c>
      <c r="K75" s="15">
        <f>'ｴﾝﾄﾘｰ男子'!Q62</f>
      </c>
      <c r="L75" s="93">
        <f>'ｴﾝﾄﾘｰ男子'!I62</f>
        <v>0</v>
      </c>
      <c r="M75" s="93">
        <f>'ｴﾝﾄﾘｰ男子'!J62</f>
        <v>0</v>
      </c>
      <c r="N75" s="41" t="str">
        <f>'ｴﾝﾄﾘｰ男子'!K62</f>
        <v>未入力</v>
      </c>
      <c r="P75" s="39" t="e">
        <f>#REF!</f>
        <v>#REF!</v>
      </c>
    </row>
    <row r="76" spans="1:16" s="5" customFormat="1" ht="33" customHeight="1">
      <c r="A76" s="20">
        <f>'ｴﾝﾄﾘｰ男子'!A63</f>
        <v>62</v>
      </c>
      <c r="B76" s="12">
        <f>'ｴﾝﾄﾘｰ男子'!B63</f>
      </c>
      <c r="C76" s="12">
        <f>'ｴﾝﾄﾘｰ男子'!C63</f>
        <v>0</v>
      </c>
      <c r="D76" s="12">
        <f>'ｴﾝﾄﾘｰ男子'!D63</f>
        <v>0</v>
      </c>
      <c r="E76" s="9">
        <f>'ｴﾝﾄﾘｰ男子'!E63</f>
        <v>0</v>
      </c>
      <c r="F76" s="12">
        <f>'ｴﾝﾄﾘｰ男子'!N63</f>
      </c>
      <c r="G76" s="12">
        <f>'ｴﾝﾄﾘｰ男子'!O63</f>
      </c>
      <c r="H76" s="9">
        <f>'ｴﾝﾄﾘｰ男子'!M63</f>
      </c>
      <c r="I76" s="115">
        <f>'ｴﾝﾄﾘｰ男子'!G63</f>
        <v>0</v>
      </c>
      <c r="J76" s="19">
        <f>'ｴﾝﾄﾘｰ男子'!H63</f>
        <v>0</v>
      </c>
      <c r="K76" s="15">
        <f>'ｴﾝﾄﾘｰ男子'!Q63</f>
      </c>
      <c r="L76" s="93">
        <f>'ｴﾝﾄﾘｰ男子'!I63</f>
        <v>0</v>
      </c>
      <c r="M76" s="93">
        <f>'ｴﾝﾄﾘｰ男子'!J63</f>
        <v>0</v>
      </c>
      <c r="N76" s="41" t="str">
        <f>'ｴﾝﾄﾘｰ男子'!K63</f>
        <v>未入力</v>
      </c>
      <c r="P76" s="39" t="e">
        <f>#REF!</f>
        <v>#REF!</v>
      </c>
    </row>
    <row r="77" spans="1:16" s="5" customFormat="1" ht="33" customHeight="1">
      <c r="A77" s="20">
        <f>'ｴﾝﾄﾘｰ男子'!A64</f>
        <v>63</v>
      </c>
      <c r="B77" s="12">
        <f>'ｴﾝﾄﾘｰ男子'!B64</f>
      </c>
      <c r="C77" s="12">
        <f>'ｴﾝﾄﾘｰ男子'!C64</f>
        <v>0</v>
      </c>
      <c r="D77" s="12">
        <f>'ｴﾝﾄﾘｰ男子'!D64</f>
        <v>0</v>
      </c>
      <c r="E77" s="9">
        <f>'ｴﾝﾄﾘｰ男子'!E64</f>
        <v>0</v>
      </c>
      <c r="F77" s="12">
        <f>'ｴﾝﾄﾘｰ男子'!N64</f>
      </c>
      <c r="G77" s="12">
        <f>'ｴﾝﾄﾘｰ男子'!O64</f>
      </c>
      <c r="H77" s="9">
        <f>'ｴﾝﾄﾘｰ男子'!M64</f>
      </c>
      <c r="I77" s="115">
        <f>'ｴﾝﾄﾘｰ男子'!G64</f>
        <v>0</v>
      </c>
      <c r="J77" s="19">
        <f>'ｴﾝﾄﾘｰ男子'!H64</f>
        <v>0</v>
      </c>
      <c r="K77" s="15">
        <f>'ｴﾝﾄﾘｰ男子'!Q64</f>
      </c>
      <c r="L77" s="93">
        <f>'ｴﾝﾄﾘｰ男子'!I64</f>
        <v>0</v>
      </c>
      <c r="M77" s="93">
        <f>'ｴﾝﾄﾘｰ男子'!J64</f>
        <v>0</v>
      </c>
      <c r="N77" s="41" t="str">
        <f>'ｴﾝﾄﾘｰ男子'!K64</f>
        <v>未入力</v>
      </c>
      <c r="P77" s="39" t="e">
        <f>#REF!</f>
        <v>#REF!</v>
      </c>
    </row>
    <row r="78" spans="1:16" s="5" customFormat="1" ht="33" customHeight="1">
      <c r="A78" s="20">
        <f>'ｴﾝﾄﾘｰ男子'!A65</f>
        <v>64</v>
      </c>
      <c r="B78" s="12">
        <f>'ｴﾝﾄﾘｰ男子'!B65</f>
      </c>
      <c r="C78" s="12">
        <f>'ｴﾝﾄﾘｰ男子'!C65</f>
        <v>0</v>
      </c>
      <c r="D78" s="12">
        <f>'ｴﾝﾄﾘｰ男子'!D65</f>
        <v>0</v>
      </c>
      <c r="E78" s="9">
        <f>'ｴﾝﾄﾘｰ男子'!E65</f>
        <v>0</v>
      </c>
      <c r="F78" s="12">
        <f>'ｴﾝﾄﾘｰ男子'!N65</f>
      </c>
      <c r="G78" s="12">
        <f>'ｴﾝﾄﾘｰ男子'!O65</f>
      </c>
      <c r="H78" s="9">
        <f>'ｴﾝﾄﾘｰ男子'!M65</f>
      </c>
      <c r="I78" s="115">
        <f>'ｴﾝﾄﾘｰ男子'!G65</f>
        <v>0</v>
      </c>
      <c r="J78" s="19">
        <f>'ｴﾝﾄﾘｰ男子'!H65</f>
        <v>0</v>
      </c>
      <c r="K78" s="15">
        <f>'ｴﾝﾄﾘｰ男子'!Q65</f>
      </c>
      <c r="L78" s="93">
        <f>'ｴﾝﾄﾘｰ男子'!I65</f>
        <v>0</v>
      </c>
      <c r="M78" s="93">
        <f>'ｴﾝﾄﾘｰ男子'!J65</f>
        <v>0</v>
      </c>
      <c r="N78" s="41" t="str">
        <f>'ｴﾝﾄﾘｰ男子'!K65</f>
        <v>未入力</v>
      </c>
      <c r="P78" s="39" t="e">
        <f>#REF!</f>
        <v>#REF!</v>
      </c>
    </row>
    <row r="79" spans="1:16" s="5" customFormat="1" ht="33" customHeight="1">
      <c r="A79" s="20">
        <f>'ｴﾝﾄﾘｰ男子'!A66</f>
        <v>65</v>
      </c>
      <c r="B79" s="12">
        <f>'ｴﾝﾄﾘｰ男子'!B66</f>
      </c>
      <c r="C79" s="12">
        <f>'ｴﾝﾄﾘｰ男子'!C66</f>
        <v>0</v>
      </c>
      <c r="D79" s="12">
        <f>'ｴﾝﾄﾘｰ男子'!D66</f>
        <v>0</v>
      </c>
      <c r="E79" s="9">
        <f>'ｴﾝﾄﾘｰ男子'!E66</f>
        <v>0</v>
      </c>
      <c r="F79" s="12">
        <f>'ｴﾝﾄﾘｰ男子'!N66</f>
      </c>
      <c r="G79" s="12">
        <f>'ｴﾝﾄﾘｰ男子'!O66</f>
      </c>
      <c r="H79" s="9">
        <f>'ｴﾝﾄﾘｰ男子'!M66</f>
      </c>
      <c r="I79" s="115">
        <f>'ｴﾝﾄﾘｰ男子'!G66</f>
        <v>0</v>
      </c>
      <c r="J79" s="19">
        <f>'ｴﾝﾄﾘｰ男子'!H66</f>
        <v>0</v>
      </c>
      <c r="K79" s="15">
        <f>'ｴﾝﾄﾘｰ男子'!Q66</f>
      </c>
      <c r="L79" s="93">
        <f>'ｴﾝﾄﾘｰ男子'!I66</f>
        <v>0</v>
      </c>
      <c r="M79" s="93">
        <f>'ｴﾝﾄﾘｰ男子'!J66</f>
        <v>0</v>
      </c>
      <c r="N79" s="41" t="str">
        <f>'ｴﾝﾄﾘｰ男子'!K66</f>
        <v>未入力</v>
      </c>
      <c r="P79" s="39" t="e">
        <f>#REF!</f>
        <v>#REF!</v>
      </c>
    </row>
    <row r="80" spans="1:16" s="5" customFormat="1" ht="33" customHeight="1">
      <c r="A80" s="20">
        <f>'ｴﾝﾄﾘｰ男子'!A67</f>
        <v>66</v>
      </c>
      <c r="B80" s="12">
        <f>'ｴﾝﾄﾘｰ男子'!B67</f>
      </c>
      <c r="C80" s="12">
        <f>'ｴﾝﾄﾘｰ男子'!C67</f>
        <v>0</v>
      </c>
      <c r="D80" s="12">
        <f>'ｴﾝﾄﾘｰ男子'!D67</f>
        <v>0</v>
      </c>
      <c r="E80" s="9">
        <f>'ｴﾝﾄﾘｰ男子'!E67</f>
        <v>0</v>
      </c>
      <c r="F80" s="12">
        <f>'ｴﾝﾄﾘｰ男子'!N67</f>
      </c>
      <c r="G80" s="12">
        <f>'ｴﾝﾄﾘｰ男子'!O67</f>
      </c>
      <c r="H80" s="9">
        <f>'ｴﾝﾄﾘｰ男子'!M67</f>
      </c>
      <c r="I80" s="115">
        <f>'ｴﾝﾄﾘｰ男子'!G67</f>
        <v>0</v>
      </c>
      <c r="J80" s="19">
        <f>'ｴﾝﾄﾘｰ男子'!H67</f>
        <v>0</v>
      </c>
      <c r="K80" s="15">
        <f>'ｴﾝﾄﾘｰ男子'!Q67</f>
      </c>
      <c r="L80" s="93">
        <f>'ｴﾝﾄﾘｰ男子'!I67</f>
        <v>0</v>
      </c>
      <c r="M80" s="93">
        <f>'ｴﾝﾄﾘｰ男子'!J67</f>
        <v>0</v>
      </c>
      <c r="N80" s="41" t="str">
        <f>'ｴﾝﾄﾘｰ男子'!K67</f>
        <v>未入力</v>
      </c>
      <c r="P80" s="39" t="e">
        <f>#REF!</f>
        <v>#REF!</v>
      </c>
    </row>
    <row r="81" spans="1:16" s="5" customFormat="1" ht="33" customHeight="1">
      <c r="A81" s="20">
        <f>'ｴﾝﾄﾘｰ男子'!A68</f>
        <v>67</v>
      </c>
      <c r="B81" s="12">
        <f>'ｴﾝﾄﾘｰ男子'!B68</f>
      </c>
      <c r="C81" s="12">
        <f>'ｴﾝﾄﾘｰ男子'!C68</f>
        <v>0</v>
      </c>
      <c r="D81" s="12">
        <f>'ｴﾝﾄﾘｰ男子'!D68</f>
        <v>0</v>
      </c>
      <c r="E81" s="9">
        <f>'ｴﾝﾄﾘｰ男子'!E68</f>
        <v>0</v>
      </c>
      <c r="F81" s="12">
        <f>'ｴﾝﾄﾘｰ男子'!N68</f>
      </c>
      <c r="G81" s="12">
        <f>'ｴﾝﾄﾘｰ男子'!O68</f>
      </c>
      <c r="H81" s="9">
        <f>'ｴﾝﾄﾘｰ男子'!M68</f>
      </c>
      <c r="I81" s="115">
        <f>'ｴﾝﾄﾘｰ男子'!G68</f>
        <v>0</v>
      </c>
      <c r="J81" s="19">
        <f>'ｴﾝﾄﾘｰ男子'!H68</f>
        <v>0</v>
      </c>
      <c r="K81" s="15">
        <f>'ｴﾝﾄﾘｰ男子'!Q68</f>
      </c>
      <c r="L81" s="93">
        <f>'ｴﾝﾄﾘｰ男子'!I68</f>
        <v>0</v>
      </c>
      <c r="M81" s="93">
        <f>'ｴﾝﾄﾘｰ男子'!J68</f>
        <v>0</v>
      </c>
      <c r="N81" s="41" t="str">
        <f>'ｴﾝﾄﾘｰ男子'!K68</f>
        <v>未入力</v>
      </c>
      <c r="P81" s="39" t="e">
        <f>#REF!</f>
        <v>#REF!</v>
      </c>
    </row>
    <row r="82" spans="1:16" s="5" customFormat="1" ht="33" customHeight="1">
      <c r="A82" s="20">
        <f>'ｴﾝﾄﾘｰ男子'!A69</f>
        <v>68</v>
      </c>
      <c r="B82" s="12">
        <f>'ｴﾝﾄﾘｰ男子'!B69</f>
      </c>
      <c r="C82" s="12">
        <f>'ｴﾝﾄﾘｰ男子'!C69</f>
        <v>0</v>
      </c>
      <c r="D82" s="12">
        <f>'ｴﾝﾄﾘｰ男子'!D69</f>
        <v>0</v>
      </c>
      <c r="E82" s="9">
        <f>'ｴﾝﾄﾘｰ男子'!E69</f>
        <v>0</v>
      </c>
      <c r="F82" s="12">
        <f>'ｴﾝﾄﾘｰ男子'!N69</f>
      </c>
      <c r="G82" s="12">
        <f>'ｴﾝﾄﾘｰ男子'!O69</f>
      </c>
      <c r="H82" s="9">
        <f>'ｴﾝﾄﾘｰ男子'!M69</f>
      </c>
      <c r="I82" s="115">
        <f>'ｴﾝﾄﾘｰ男子'!G69</f>
        <v>0</v>
      </c>
      <c r="J82" s="19">
        <f>'ｴﾝﾄﾘｰ男子'!H69</f>
        <v>0</v>
      </c>
      <c r="K82" s="15">
        <f>'ｴﾝﾄﾘｰ男子'!Q69</f>
      </c>
      <c r="L82" s="93">
        <f>'ｴﾝﾄﾘｰ男子'!I69</f>
        <v>0</v>
      </c>
      <c r="M82" s="93">
        <f>'ｴﾝﾄﾘｰ男子'!J69</f>
        <v>0</v>
      </c>
      <c r="N82" s="41" t="str">
        <f>'ｴﾝﾄﾘｰ男子'!K69</f>
        <v>未入力</v>
      </c>
      <c r="P82" s="39" t="e">
        <f>#REF!</f>
        <v>#REF!</v>
      </c>
    </row>
    <row r="83" spans="1:16" s="5" customFormat="1" ht="33" customHeight="1">
      <c r="A83" s="20">
        <f>'ｴﾝﾄﾘｰ男子'!A70</f>
        <v>69</v>
      </c>
      <c r="B83" s="12">
        <f>'ｴﾝﾄﾘｰ男子'!B70</f>
      </c>
      <c r="C83" s="12">
        <f>'ｴﾝﾄﾘｰ男子'!C70</f>
        <v>0</v>
      </c>
      <c r="D83" s="12">
        <f>'ｴﾝﾄﾘｰ男子'!D70</f>
        <v>0</v>
      </c>
      <c r="E83" s="9">
        <f>'ｴﾝﾄﾘｰ男子'!E70</f>
        <v>0</v>
      </c>
      <c r="F83" s="12">
        <f>'ｴﾝﾄﾘｰ男子'!N70</f>
      </c>
      <c r="G83" s="12">
        <f>'ｴﾝﾄﾘｰ男子'!O70</f>
      </c>
      <c r="H83" s="9">
        <f>'ｴﾝﾄﾘｰ男子'!M70</f>
      </c>
      <c r="I83" s="115">
        <f>'ｴﾝﾄﾘｰ男子'!G70</f>
        <v>0</v>
      </c>
      <c r="J83" s="19">
        <f>'ｴﾝﾄﾘｰ男子'!H70</f>
        <v>0</v>
      </c>
      <c r="K83" s="15">
        <f>'ｴﾝﾄﾘｰ男子'!Q70</f>
      </c>
      <c r="L83" s="93">
        <f>'ｴﾝﾄﾘｰ男子'!I70</f>
        <v>0</v>
      </c>
      <c r="M83" s="93">
        <f>'ｴﾝﾄﾘｰ男子'!J70</f>
        <v>0</v>
      </c>
      <c r="N83" s="41" t="str">
        <f>'ｴﾝﾄﾘｰ男子'!K70</f>
        <v>未入力</v>
      </c>
      <c r="P83" s="39" t="e">
        <f>#REF!</f>
        <v>#REF!</v>
      </c>
    </row>
    <row r="84" spans="1:16" s="5" customFormat="1" ht="33" customHeight="1">
      <c r="A84" s="20">
        <f>'ｴﾝﾄﾘｰ男子'!A71</f>
        <v>70</v>
      </c>
      <c r="B84" s="12">
        <f>'ｴﾝﾄﾘｰ男子'!B71</f>
      </c>
      <c r="C84" s="12">
        <f>'ｴﾝﾄﾘｰ男子'!C71</f>
        <v>0</v>
      </c>
      <c r="D84" s="12">
        <f>'ｴﾝﾄﾘｰ男子'!D71</f>
        <v>0</v>
      </c>
      <c r="E84" s="9">
        <f>'ｴﾝﾄﾘｰ男子'!E71</f>
        <v>0</v>
      </c>
      <c r="F84" s="12">
        <f>'ｴﾝﾄﾘｰ男子'!N71</f>
      </c>
      <c r="G84" s="12">
        <f>'ｴﾝﾄﾘｰ男子'!O71</f>
      </c>
      <c r="H84" s="9">
        <f>'ｴﾝﾄﾘｰ男子'!M71</f>
      </c>
      <c r="I84" s="115">
        <f>'ｴﾝﾄﾘｰ男子'!G71</f>
        <v>0</v>
      </c>
      <c r="J84" s="19">
        <f>'ｴﾝﾄﾘｰ男子'!H71</f>
        <v>0</v>
      </c>
      <c r="K84" s="15">
        <f>'ｴﾝﾄﾘｰ男子'!Q71</f>
      </c>
      <c r="L84" s="93">
        <f>'ｴﾝﾄﾘｰ男子'!I71</f>
        <v>0</v>
      </c>
      <c r="M84" s="93">
        <f>'ｴﾝﾄﾘｰ男子'!J71</f>
        <v>0</v>
      </c>
      <c r="N84" s="41" t="str">
        <f>'ｴﾝﾄﾘｰ男子'!K71</f>
        <v>未入力</v>
      </c>
      <c r="P84" s="39" t="e">
        <f>#REF!</f>
        <v>#REF!</v>
      </c>
    </row>
    <row r="85" spans="1:16" s="5" customFormat="1" ht="33" customHeight="1">
      <c r="A85" s="20">
        <f>'ｴﾝﾄﾘｰ男子'!A72</f>
        <v>71</v>
      </c>
      <c r="B85" s="12">
        <f>'ｴﾝﾄﾘｰ男子'!B72</f>
      </c>
      <c r="C85" s="12">
        <f>'ｴﾝﾄﾘｰ男子'!C72</f>
        <v>0</v>
      </c>
      <c r="D85" s="12">
        <f>'ｴﾝﾄﾘｰ男子'!D72</f>
        <v>0</v>
      </c>
      <c r="E85" s="9">
        <f>'ｴﾝﾄﾘｰ男子'!E72</f>
        <v>0</v>
      </c>
      <c r="F85" s="12">
        <f>'ｴﾝﾄﾘｰ男子'!N72</f>
      </c>
      <c r="G85" s="12">
        <f>'ｴﾝﾄﾘｰ男子'!O72</f>
      </c>
      <c r="H85" s="9">
        <f>'ｴﾝﾄﾘｰ男子'!M72</f>
      </c>
      <c r="I85" s="115">
        <f>'ｴﾝﾄﾘｰ男子'!G72</f>
        <v>0</v>
      </c>
      <c r="J85" s="19">
        <f>'ｴﾝﾄﾘｰ男子'!H72</f>
        <v>0</v>
      </c>
      <c r="K85" s="15">
        <f>'ｴﾝﾄﾘｰ男子'!Q72</f>
      </c>
      <c r="L85" s="93">
        <f>'ｴﾝﾄﾘｰ男子'!I72</f>
        <v>0</v>
      </c>
      <c r="M85" s="93">
        <f>'ｴﾝﾄﾘｰ男子'!J72</f>
        <v>0</v>
      </c>
      <c r="N85" s="41" t="str">
        <f>'ｴﾝﾄﾘｰ男子'!K72</f>
        <v>未入力</v>
      </c>
      <c r="P85" s="39" t="e">
        <f>#REF!</f>
        <v>#REF!</v>
      </c>
    </row>
    <row r="86" spans="1:16" s="5" customFormat="1" ht="33" customHeight="1">
      <c r="A86" s="20">
        <f>'ｴﾝﾄﾘｰ男子'!A73</f>
        <v>72</v>
      </c>
      <c r="B86" s="12">
        <f>'ｴﾝﾄﾘｰ男子'!B73</f>
      </c>
      <c r="C86" s="12">
        <f>'ｴﾝﾄﾘｰ男子'!C73</f>
        <v>0</v>
      </c>
      <c r="D86" s="12">
        <f>'ｴﾝﾄﾘｰ男子'!D73</f>
        <v>0</v>
      </c>
      <c r="E86" s="9">
        <f>'ｴﾝﾄﾘｰ男子'!E73</f>
        <v>0</v>
      </c>
      <c r="F86" s="12">
        <f>'ｴﾝﾄﾘｰ男子'!N73</f>
      </c>
      <c r="G86" s="12">
        <f>'ｴﾝﾄﾘｰ男子'!O73</f>
      </c>
      <c r="H86" s="9">
        <f>'ｴﾝﾄﾘｰ男子'!M73</f>
      </c>
      <c r="I86" s="115">
        <f>'ｴﾝﾄﾘｰ男子'!G73</f>
        <v>0</v>
      </c>
      <c r="J86" s="19">
        <f>'ｴﾝﾄﾘｰ男子'!H73</f>
        <v>0</v>
      </c>
      <c r="K86" s="15">
        <f>'ｴﾝﾄﾘｰ男子'!Q73</f>
      </c>
      <c r="L86" s="93">
        <f>'ｴﾝﾄﾘｰ男子'!I73</f>
        <v>0</v>
      </c>
      <c r="M86" s="93">
        <f>'ｴﾝﾄﾘｰ男子'!J73</f>
        <v>0</v>
      </c>
      <c r="N86" s="41" t="str">
        <f>'ｴﾝﾄﾘｰ男子'!K73</f>
        <v>未入力</v>
      </c>
      <c r="P86" s="39" t="e">
        <f>#REF!</f>
        <v>#REF!</v>
      </c>
    </row>
    <row r="87" spans="1:16" s="5" customFormat="1" ht="33" customHeight="1">
      <c r="A87" s="20">
        <f>'ｴﾝﾄﾘｰ男子'!A74</f>
        <v>73</v>
      </c>
      <c r="B87" s="12">
        <f>'ｴﾝﾄﾘｰ男子'!B74</f>
      </c>
      <c r="C87" s="12">
        <f>'ｴﾝﾄﾘｰ男子'!C74</f>
        <v>0</v>
      </c>
      <c r="D87" s="12">
        <f>'ｴﾝﾄﾘｰ男子'!D74</f>
        <v>0</v>
      </c>
      <c r="E87" s="9">
        <f>'ｴﾝﾄﾘｰ男子'!E74</f>
        <v>0</v>
      </c>
      <c r="F87" s="12">
        <f>'ｴﾝﾄﾘｰ男子'!N74</f>
      </c>
      <c r="G87" s="12">
        <f>'ｴﾝﾄﾘｰ男子'!O74</f>
      </c>
      <c r="H87" s="9">
        <f>'ｴﾝﾄﾘｰ男子'!M74</f>
      </c>
      <c r="I87" s="115">
        <f>'ｴﾝﾄﾘｰ男子'!G74</f>
        <v>0</v>
      </c>
      <c r="J87" s="19">
        <f>'ｴﾝﾄﾘｰ男子'!H74</f>
        <v>0</v>
      </c>
      <c r="K87" s="15">
        <f>'ｴﾝﾄﾘｰ男子'!Q74</f>
      </c>
      <c r="L87" s="93">
        <f>'ｴﾝﾄﾘｰ男子'!I74</f>
        <v>0</v>
      </c>
      <c r="M87" s="93">
        <f>'ｴﾝﾄﾘｰ男子'!J74</f>
        <v>0</v>
      </c>
      <c r="N87" s="41" t="str">
        <f>'ｴﾝﾄﾘｰ男子'!K74</f>
        <v>未入力</v>
      </c>
      <c r="P87" s="39" t="e">
        <f>#REF!</f>
        <v>#REF!</v>
      </c>
    </row>
    <row r="88" spans="1:16" s="5" customFormat="1" ht="33" customHeight="1">
      <c r="A88" s="20">
        <f>'ｴﾝﾄﾘｰ男子'!A75</f>
        <v>74</v>
      </c>
      <c r="B88" s="12">
        <f>'ｴﾝﾄﾘｰ男子'!B75</f>
      </c>
      <c r="C88" s="12">
        <f>'ｴﾝﾄﾘｰ男子'!C75</f>
        <v>0</v>
      </c>
      <c r="D88" s="12">
        <f>'ｴﾝﾄﾘｰ男子'!D75</f>
        <v>0</v>
      </c>
      <c r="E88" s="9">
        <f>'ｴﾝﾄﾘｰ男子'!E75</f>
        <v>0</v>
      </c>
      <c r="F88" s="12">
        <f>'ｴﾝﾄﾘｰ男子'!N75</f>
      </c>
      <c r="G88" s="12">
        <f>'ｴﾝﾄﾘｰ男子'!O75</f>
      </c>
      <c r="H88" s="9">
        <f>'ｴﾝﾄﾘｰ男子'!M75</f>
      </c>
      <c r="I88" s="115">
        <f>'ｴﾝﾄﾘｰ男子'!G75</f>
        <v>0</v>
      </c>
      <c r="J88" s="19">
        <f>'ｴﾝﾄﾘｰ男子'!H75</f>
        <v>0</v>
      </c>
      <c r="K88" s="15">
        <f>'ｴﾝﾄﾘｰ男子'!Q75</f>
      </c>
      <c r="L88" s="93">
        <f>'ｴﾝﾄﾘｰ男子'!I75</f>
        <v>0</v>
      </c>
      <c r="M88" s="93">
        <f>'ｴﾝﾄﾘｰ男子'!J75</f>
        <v>0</v>
      </c>
      <c r="N88" s="41" t="str">
        <f>'ｴﾝﾄﾘｰ男子'!K75</f>
        <v>未入力</v>
      </c>
      <c r="P88" s="39" t="e">
        <f>#REF!</f>
        <v>#REF!</v>
      </c>
    </row>
    <row r="89" spans="1:16" s="5" customFormat="1" ht="33" customHeight="1">
      <c r="A89" s="22">
        <f>'ｴﾝﾄﾘｰ男子'!A76</f>
        <v>75</v>
      </c>
      <c r="B89" s="14">
        <f>'ｴﾝﾄﾘｰ男子'!B76</f>
      </c>
      <c r="C89" s="14">
        <f>'ｴﾝﾄﾘｰ男子'!C76</f>
        <v>0</v>
      </c>
      <c r="D89" s="14">
        <f>'ｴﾝﾄﾘｰ男子'!D76</f>
        <v>0</v>
      </c>
      <c r="E89" s="10">
        <f>'ｴﾝﾄﾘｰ男子'!E76</f>
        <v>0</v>
      </c>
      <c r="F89" s="14">
        <f>'ｴﾝﾄﾘｰ男子'!N76</f>
      </c>
      <c r="G89" s="14">
        <f>'ｴﾝﾄﾘｰ男子'!O76</f>
      </c>
      <c r="H89" s="10">
        <f>'ｴﾝﾄﾘｰ男子'!M76</f>
      </c>
      <c r="I89" s="116">
        <f>'ｴﾝﾄﾘｰ男子'!G76</f>
        <v>0</v>
      </c>
      <c r="J89" s="21">
        <f>'ｴﾝﾄﾘｰ男子'!H76</f>
        <v>0</v>
      </c>
      <c r="K89" s="16">
        <f>'ｴﾝﾄﾘｰ男子'!Q76</f>
      </c>
      <c r="L89" s="94">
        <f>'ｴﾝﾄﾘｰ男子'!I76</f>
        <v>0</v>
      </c>
      <c r="M89" s="94">
        <f>'ｴﾝﾄﾘｰ男子'!J76</f>
        <v>0</v>
      </c>
      <c r="N89" s="43" t="str">
        <f>'ｴﾝﾄﾘｰ男子'!K76</f>
        <v>未入力</v>
      </c>
      <c r="P89" s="44" t="e">
        <f>#REF!</f>
        <v>#REF!</v>
      </c>
    </row>
    <row r="90" spans="1:16" s="5" customFormat="1" ht="33" customHeight="1">
      <c r="A90" s="100"/>
      <c r="B90" s="100"/>
      <c r="C90" s="102"/>
      <c r="D90" s="102"/>
      <c r="E90" s="100"/>
      <c r="F90" s="101"/>
      <c r="G90" s="101"/>
      <c r="H90" s="100"/>
      <c r="I90" s="117"/>
      <c r="J90" s="103"/>
      <c r="K90" s="100"/>
      <c r="L90" s="103"/>
      <c r="M90" s="103"/>
      <c r="N90" s="100"/>
      <c r="P90" s="99"/>
    </row>
    <row r="91" ht="9.75" customHeight="1">
      <c r="G91" s="203"/>
    </row>
    <row r="92" spans="1:14" s="30" customFormat="1" ht="18.75">
      <c r="A92" s="27"/>
      <c r="B92" s="28"/>
      <c r="C92" s="378">
        <f>'実施報告・申込書'!$C$16</f>
        <v>0</v>
      </c>
      <c r="D92" s="379"/>
      <c r="E92" s="379"/>
      <c r="F92" s="379"/>
      <c r="G92" s="380"/>
      <c r="H92" s="4"/>
      <c r="I92" s="108"/>
      <c r="J92" s="202"/>
      <c r="K92" s="27"/>
      <c r="L92" s="29"/>
      <c r="M92" s="108" t="s">
        <v>118</v>
      </c>
      <c r="N92" s="29" t="s">
        <v>59</v>
      </c>
    </row>
    <row r="93" spans="1:14" s="30" customFormat="1" ht="9.75" customHeight="1">
      <c r="A93" s="27"/>
      <c r="B93" s="28"/>
      <c r="C93" s="47"/>
      <c r="D93" s="195"/>
      <c r="E93" s="202"/>
      <c r="F93" s="4"/>
      <c r="G93" s="204"/>
      <c r="H93" s="4"/>
      <c r="I93" s="108"/>
      <c r="J93" s="202"/>
      <c r="K93" s="27"/>
      <c r="L93" s="29"/>
      <c r="M93" s="108"/>
      <c r="N93" s="29"/>
    </row>
    <row r="94" spans="1:17" ht="33" customHeight="1">
      <c r="A94" s="56" t="s">
        <v>25</v>
      </c>
      <c r="B94" s="33" t="s">
        <v>61</v>
      </c>
      <c r="C94" s="33" t="s">
        <v>94</v>
      </c>
      <c r="D94" s="33" t="s">
        <v>60</v>
      </c>
      <c r="E94" s="33" t="s">
        <v>45</v>
      </c>
      <c r="F94" s="32" t="s">
        <v>164</v>
      </c>
      <c r="G94" s="32" t="s">
        <v>1582</v>
      </c>
      <c r="H94" s="33" t="s">
        <v>26</v>
      </c>
      <c r="I94" s="33" t="s">
        <v>95</v>
      </c>
      <c r="J94" s="268" t="s">
        <v>62</v>
      </c>
      <c r="K94" s="56" t="s">
        <v>1538</v>
      </c>
      <c r="L94" s="32" t="s">
        <v>1581</v>
      </c>
      <c r="M94" s="32" t="s">
        <v>166</v>
      </c>
      <c r="N94" s="267" t="s">
        <v>186</v>
      </c>
      <c r="P94" s="35" t="s">
        <v>87</v>
      </c>
      <c r="Q94" s="4"/>
    </row>
    <row r="95" spans="1:16" s="5" customFormat="1" ht="33" customHeight="1">
      <c r="A95" s="20">
        <f>'ｴﾝﾄﾘｰ男子'!A77</f>
        <v>76</v>
      </c>
      <c r="B95" s="12">
        <f>'ｴﾝﾄﾘｰ男子'!B77</f>
      </c>
      <c r="C95" s="12">
        <f>'ｴﾝﾄﾘｰ男子'!C77</f>
        <v>0</v>
      </c>
      <c r="D95" s="12">
        <f>'ｴﾝﾄﾘｰ男子'!D77</f>
        <v>0</v>
      </c>
      <c r="E95" s="9">
        <f>'ｴﾝﾄﾘｰ男子'!E77</f>
        <v>0</v>
      </c>
      <c r="F95" s="12">
        <f>'ｴﾝﾄﾘｰ男子'!N77</f>
      </c>
      <c r="G95" s="12">
        <f>'ｴﾝﾄﾘｰ男子'!O77</f>
      </c>
      <c r="H95" s="9">
        <f>'ｴﾝﾄﾘｰ男子'!M77</f>
      </c>
      <c r="I95" s="115">
        <f>'ｴﾝﾄﾘｰ男子'!G77</f>
        <v>0</v>
      </c>
      <c r="J95" s="19">
        <f>'ｴﾝﾄﾘｰ男子'!H77</f>
        <v>0</v>
      </c>
      <c r="K95" s="15">
        <f>'ｴﾝﾄﾘｰ男子'!Q77</f>
      </c>
      <c r="L95" s="95">
        <f>'ｴﾝﾄﾘｰ男子'!I77</f>
        <v>0</v>
      </c>
      <c r="M95" s="95">
        <f>'ｴﾝﾄﾘｰ男子'!J77</f>
        <v>0</v>
      </c>
      <c r="N95" s="38" t="str">
        <f>'ｴﾝﾄﾘｰ男子'!K77</f>
        <v>未入力</v>
      </c>
      <c r="P95" s="39" t="e">
        <f>#REF!</f>
        <v>#REF!</v>
      </c>
    </row>
    <row r="96" spans="1:16" s="5" customFormat="1" ht="33" customHeight="1">
      <c r="A96" s="20">
        <f>'ｴﾝﾄﾘｰ男子'!A78</f>
        <v>77</v>
      </c>
      <c r="B96" s="12">
        <f>'ｴﾝﾄﾘｰ男子'!B78</f>
      </c>
      <c r="C96" s="12">
        <f>'ｴﾝﾄﾘｰ男子'!C78</f>
        <v>0</v>
      </c>
      <c r="D96" s="12">
        <f>'ｴﾝﾄﾘｰ男子'!D78</f>
        <v>0</v>
      </c>
      <c r="E96" s="9">
        <f>'ｴﾝﾄﾘｰ男子'!E78</f>
        <v>0</v>
      </c>
      <c r="F96" s="12">
        <f>'ｴﾝﾄﾘｰ男子'!N78</f>
      </c>
      <c r="G96" s="12">
        <f>'ｴﾝﾄﾘｰ男子'!O78</f>
      </c>
      <c r="H96" s="9">
        <f>'ｴﾝﾄﾘｰ男子'!M78</f>
      </c>
      <c r="I96" s="115">
        <f>'ｴﾝﾄﾘｰ男子'!G78</f>
        <v>0</v>
      </c>
      <c r="J96" s="19">
        <f>'ｴﾝﾄﾘｰ男子'!H78</f>
        <v>0</v>
      </c>
      <c r="K96" s="15">
        <f>'ｴﾝﾄﾘｰ男子'!Q78</f>
      </c>
      <c r="L96" s="93">
        <f>'ｴﾝﾄﾘｰ男子'!I78</f>
        <v>0</v>
      </c>
      <c r="M96" s="93">
        <f>'ｴﾝﾄﾘｰ男子'!J78</f>
        <v>0</v>
      </c>
      <c r="N96" s="41" t="str">
        <f>'ｴﾝﾄﾘｰ男子'!K78</f>
        <v>未入力</v>
      </c>
      <c r="P96" s="39" t="e">
        <f>#REF!</f>
        <v>#REF!</v>
      </c>
    </row>
    <row r="97" spans="1:16" s="5" customFormat="1" ht="33" customHeight="1">
      <c r="A97" s="20">
        <f>'ｴﾝﾄﾘｰ男子'!A79</f>
        <v>78</v>
      </c>
      <c r="B97" s="12">
        <f>'ｴﾝﾄﾘｰ男子'!B79</f>
      </c>
      <c r="C97" s="12">
        <f>'ｴﾝﾄﾘｰ男子'!C79</f>
        <v>0</v>
      </c>
      <c r="D97" s="12">
        <f>'ｴﾝﾄﾘｰ男子'!D79</f>
        <v>0</v>
      </c>
      <c r="E97" s="9">
        <f>'ｴﾝﾄﾘｰ男子'!E79</f>
        <v>0</v>
      </c>
      <c r="F97" s="12">
        <f>'ｴﾝﾄﾘｰ男子'!N79</f>
      </c>
      <c r="G97" s="12">
        <f>'ｴﾝﾄﾘｰ男子'!O79</f>
      </c>
      <c r="H97" s="9">
        <f>'ｴﾝﾄﾘｰ男子'!M79</f>
      </c>
      <c r="I97" s="115">
        <f>'ｴﾝﾄﾘｰ男子'!G79</f>
        <v>0</v>
      </c>
      <c r="J97" s="19">
        <f>'ｴﾝﾄﾘｰ男子'!H79</f>
        <v>0</v>
      </c>
      <c r="K97" s="15">
        <f>'ｴﾝﾄﾘｰ男子'!Q79</f>
      </c>
      <c r="L97" s="93">
        <f>'ｴﾝﾄﾘｰ男子'!I79</f>
        <v>0</v>
      </c>
      <c r="M97" s="93">
        <f>'ｴﾝﾄﾘｰ男子'!J79</f>
        <v>0</v>
      </c>
      <c r="N97" s="41" t="str">
        <f>'ｴﾝﾄﾘｰ男子'!K79</f>
        <v>未入力</v>
      </c>
      <c r="P97" s="39" t="e">
        <f>#REF!</f>
        <v>#REF!</v>
      </c>
    </row>
    <row r="98" spans="1:16" s="5" customFormat="1" ht="33" customHeight="1">
      <c r="A98" s="20">
        <f>'ｴﾝﾄﾘｰ男子'!A80</f>
        <v>79</v>
      </c>
      <c r="B98" s="12">
        <f>'ｴﾝﾄﾘｰ男子'!B80</f>
      </c>
      <c r="C98" s="12">
        <f>'ｴﾝﾄﾘｰ男子'!C80</f>
        <v>0</v>
      </c>
      <c r="D98" s="12">
        <f>'ｴﾝﾄﾘｰ男子'!D80</f>
        <v>0</v>
      </c>
      <c r="E98" s="9">
        <f>'ｴﾝﾄﾘｰ男子'!E80</f>
        <v>0</v>
      </c>
      <c r="F98" s="12">
        <f>'ｴﾝﾄﾘｰ男子'!N80</f>
      </c>
      <c r="G98" s="12">
        <f>'ｴﾝﾄﾘｰ男子'!O80</f>
      </c>
      <c r="H98" s="9">
        <f>'ｴﾝﾄﾘｰ男子'!M80</f>
      </c>
      <c r="I98" s="115">
        <f>'ｴﾝﾄﾘｰ男子'!G80</f>
        <v>0</v>
      </c>
      <c r="J98" s="19">
        <f>'ｴﾝﾄﾘｰ男子'!H80</f>
        <v>0</v>
      </c>
      <c r="K98" s="15">
        <f>'ｴﾝﾄﾘｰ男子'!Q80</f>
      </c>
      <c r="L98" s="93">
        <f>'ｴﾝﾄﾘｰ男子'!I80</f>
        <v>0</v>
      </c>
      <c r="M98" s="93">
        <f>'ｴﾝﾄﾘｰ男子'!J80</f>
        <v>0</v>
      </c>
      <c r="N98" s="41" t="str">
        <f>'ｴﾝﾄﾘｰ男子'!K80</f>
        <v>未入力</v>
      </c>
      <c r="P98" s="39" t="e">
        <f>#REF!</f>
        <v>#REF!</v>
      </c>
    </row>
    <row r="99" spans="1:16" s="5" customFormat="1" ht="33" customHeight="1">
      <c r="A99" s="20">
        <f>'ｴﾝﾄﾘｰ男子'!A81</f>
        <v>80</v>
      </c>
      <c r="B99" s="12">
        <f>'ｴﾝﾄﾘｰ男子'!B81</f>
      </c>
      <c r="C99" s="12">
        <f>'ｴﾝﾄﾘｰ男子'!C81</f>
        <v>0</v>
      </c>
      <c r="D99" s="12">
        <f>'ｴﾝﾄﾘｰ男子'!D81</f>
        <v>0</v>
      </c>
      <c r="E99" s="9">
        <f>'ｴﾝﾄﾘｰ男子'!E81</f>
        <v>0</v>
      </c>
      <c r="F99" s="12">
        <f>'ｴﾝﾄﾘｰ男子'!N81</f>
      </c>
      <c r="G99" s="12">
        <f>'ｴﾝﾄﾘｰ男子'!O81</f>
      </c>
      <c r="H99" s="9">
        <f>'ｴﾝﾄﾘｰ男子'!M81</f>
      </c>
      <c r="I99" s="115">
        <f>'ｴﾝﾄﾘｰ男子'!G81</f>
        <v>0</v>
      </c>
      <c r="J99" s="19">
        <f>'ｴﾝﾄﾘｰ男子'!H81</f>
        <v>0</v>
      </c>
      <c r="K99" s="15">
        <f>'ｴﾝﾄﾘｰ男子'!Q81</f>
      </c>
      <c r="L99" s="93">
        <f>'ｴﾝﾄﾘｰ男子'!I81</f>
        <v>0</v>
      </c>
      <c r="M99" s="93">
        <f>'ｴﾝﾄﾘｰ男子'!J81</f>
        <v>0</v>
      </c>
      <c r="N99" s="41" t="str">
        <f>'ｴﾝﾄﾘｰ男子'!K81</f>
        <v>未入力</v>
      </c>
      <c r="P99" s="39" t="e">
        <f>#REF!</f>
        <v>#REF!</v>
      </c>
    </row>
    <row r="100" spans="1:16" s="5" customFormat="1" ht="33" customHeight="1">
      <c r="A100" s="20">
        <f>'ｴﾝﾄﾘｰ男子'!A82</f>
        <v>81</v>
      </c>
      <c r="B100" s="12">
        <f>'ｴﾝﾄﾘｰ男子'!B82</f>
      </c>
      <c r="C100" s="12">
        <f>'ｴﾝﾄﾘｰ男子'!C82</f>
        <v>0</v>
      </c>
      <c r="D100" s="12">
        <f>'ｴﾝﾄﾘｰ男子'!D82</f>
        <v>0</v>
      </c>
      <c r="E100" s="9">
        <f>'ｴﾝﾄﾘｰ男子'!E82</f>
        <v>0</v>
      </c>
      <c r="F100" s="12">
        <f>'ｴﾝﾄﾘｰ男子'!N82</f>
      </c>
      <c r="G100" s="12">
        <f>'ｴﾝﾄﾘｰ男子'!O82</f>
      </c>
      <c r="H100" s="9">
        <f>'ｴﾝﾄﾘｰ男子'!M82</f>
      </c>
      <c r="I100" s="115">
        <f>'ｴﾝﾄﾘｰ男子'!G82</f>
        <v>0</v>
      </c>
      <c r="J100" s="19">
        <f>'ｴﾝﾄﾘｰ男子'!H82</f>
        <v>0</v>
      </c>
      <c r="K100" s="15">
        <f>'ｴﾝﾄﾘｰ男子'!Q82</f>
      </c>
      <c r="L100" s="93">
        <f>'ｴﾝﾄﾘｰ男子'!I82</f>
        <v>0</v>
      </c>
      <c r="M100" s="93">
        <f>'ｴﾝﾄﾘｰ男子'!J82</f>
        <v>0</v>
      </c>
      <c r="N100" s="41" t="str">
        <f>'ｴﾝﾄﾘｰ男子'!K82</f>
        <v>未入力</v>
      </c>
      <c r="P100" s="39" t="e">
        <f>#REF!</f>
        <v>#REF!</v>
      </c>
    </row>
    <row r="101" spans="1:16" s="5" customFormat="1" ht="33" customHeight="1">
      <c r="A101" s="20">
        <f>'ｴﾝﾄﾘｰ男子'!A83</f>
        <v>82</v>
      </c>
      <c r="B101" s="12">
        <f>'ｴﾝﾄﾘｰ男子'!B83</f>
      </c>
      <c r="C101" s="12">
        <f>'ｴﾝﾄﾘｰ男子'!C83</f>
        <v>0</v>
      </c>
      <c r="D101" s="12">
        <f>'ｴﾝﾄﾘｰ男子'!D83</f>
        <v>0</v>
      </c>
      <c r="E101" s="9">
        <f>'ｴﾝﾄﾘｰ男子'!E83</f>
        <v>0</v>
      </c>
      <c r="F101" s="12">
        <f>'ｴﾝﾄﾘｰ男子'!N83</f>
      </c>
      <c r="G101" s="12">
        <f>'ｴﾝﾄﾘｰ男子'!O83</f>
      </c>
      <c r="H101" s="9">
        <f>'ｴﾝﾄﾘｰ男子'!M83</f>
      </c>
      <c r="I101" s="115">
        <f>'ｴﾝﾄﾘｰ男子'!G83</f>
        <v>0</v>
      </c>
      <c r="J101" s="19">
        <f>'ｴﾝﾄﾘｰ男子'!H83</f>
        <v>0</v>
      </c>
      <c r="K101" s="15">
        <f>'ｴﾝﾄﾘｰ男子'!Q83</f>
      </c>
      <c r="L101" s="93">
        <f>'ｴﾝﾄﾘｰ男子'!I83</f>
        <v>0</v>
      </c>
      <c r="M101" s="93">
        <f>'ｴﾝﾄﾘｰ男子'!J83</f>
        <v>0</v>
      </c>
      <c r="N101" s="41" t="str">
        <f>'ｴﾝﾄﾘｰ男子'!K83</f>
        <v>未入力</v>
      </c>
      <c r="P101" s="39" t="e">
        <f>#REF!</f>
        <v>#REF!</v>
      </c>
    </row>
    <row r="102" spans="1:16" s="5" customFormat="1" ht="33" customHeight="1">
      <c r="A102" s="20">
        <f>'ｴﾝﾄﾘｰ男子'!A84</f>
        <v>83</v>
      </c>
      <c r="B102" s="12">
        <f>'ｴﾝﾄﾘｰ男子'!B84</f>
      </c>
      <c r="C102" s="12">
        <f>'ｴﾝﾄﾘｰ男子'!C84</f>
        <v>0</v>
      </c>
      <c r="D102" s="12">
        <f>'ｴﾝﾄﾘｰ男子'!D84</f>
        <v>0</v>
      </c>
      <c r="E102" s="9">
        <f>'ｴﾝﾄﾘｰ男子'!E84</f>
        <v>0</v>
      </c>
      <c r="F102" s="12">
        <f>'ｴﾝﾄﾘｰ男子'!N84</f>
      </c>
      <c r="G102" s="12">
        <f>'ｴﾝﾄﾘｰ男子'!O84</f>
      </c>
      <c r="H102" s="9">
        <f>'ｴﾝﾄﾘｰ男子'!M84</f>
      </c>
      <c r="I102" s="115">
        <f>'ｴﾝﾄﾘｰ男子'!G84</f>
        <v>0</v>
      </c>
      <c r="J102" s="19">
        <f>'ｴﾝﾄﾘｰ男子'!H84</f>
        <v>0</v>
      </c>
      <c r="K102" s="15">
        <f>'ｴﾝﾄﾘｰ男子'!Q84</f>
      </c>
      <c r="L102" s="93">
        <f>'ｴﾝﾄﾘｰ男子'!I84</f>
        <v>0</v>
      </c>
      <c r="M102" s="93">
        <f>'ｴﾝﾄﾘｰ男子'!J84</f>
        <v>0</v>
      </c>
      <c r="N102" s="41" t="str">
        <f>'ｴﾝﾄﾘｰ男子'!K84</f>
        <v>未入力</v>
      </c>
      <c r="P102" s="39" t="e">
        <f>#REF!</f>
        <v>#REF!</v>
      </c>
    </row>
    <row r="103" spans="1:16" s="5" customFormat="1" ht="33" customHeight="1">
      <c r="A103" s="20">
        <f>'ｴﾝﾄﾘｰ男子'!A85</f>
        <v>84</v>
      </c>
      <c r="B103" s="12">
        <f>'ｴﾝﾄﾘｰ男子'!B85</f>
      </c>
      <c r="C103" s="12">
        <f>'ｴﾝﾄﾘｰ男子'!C85</f>
        <v>0</v>
      </c>
      <c r="D103" s="12">
        <f>'ｴﾝﾄﾘｰ男子'!D85</f>
        <v>0</v>
      </c>
      <c r="E103" s="9">
        <f>'ｴﾝﾄﾘｰ男子'!E85</f>
        <v>0</v>
      </c>
      <c r="F103" s="12">
        <f>'ｴﾝﾄﾘｰ男子'!N85</f>
      </c>
      <c r="G103" s="12">
        <f>'ｴﾝﾄﾘｰ男子'!O85</f>
      </c>
      <c r="H103" s="9">
        <f>'ｴﾝﾄﾘｰ男子'!M85</f>
      </c>
      <c r="I103" s="115">
        <f>'ｴﾝﾄﾘｰ男子'!G85</f>
        <v>0</v>
      </c>
      <c r="J103" s="19">
        <f>'ｴﾝﾄﾘｰ男子'!H85</f>
        <v>0</v>
      </c>
      <c r="K103" s="15">
        <f>'ｴﾝﾄﾘｰ男子'!Q85</f>
      </c>
      <c r="L103" s="93">
        <f>'ｴﾝﾄﾘｰ男子'!I85</f>
        <v>0</v>
      </c>
      <c r="M103" s="93">
        <f>'ｴﾝﾄﾘｰ男子'!J85</f>
        <v>0</v>
      </c>
      <c r="N103" s="41" t="str">
        <f>'ｴﾝﾄﾘｰ男子'!K85</f>
        <v>未入力</v>
      </c>
      <c r="P103" s="39" t="e">
        <f>#REF!</f>
        <v>#REF!</v>
      </c>
    </row>
    <row r="104" spans="1:16" s="5" customFormat="1" ht="33" customHeight="1">
      <c r="A104" s="20">
        <f>'ｴﾝﾄﾘｰ男子'!A86</f>
        <v>85</v>
      </c>
      <c r="B104" s="12">
        <f>'ｴﾝﾄﾘｰ男子'!B86</f>
      </c>
      <c r="C104" s="12">
        <f>'ｴﾝﾄﾘｰ男子'!C86</f>
        <v>0</v>
      </c>
      <c r="D104" s="12">
        <f>'ｴﾝﾄﾘｰ男子'!D86</f>
        <v>0</v>
      </c>
      <c r="E104" s="9">
        <f>'ｴﾝﾄﾘｰ男子'!E86</f>
        <v>0</v>
      </c>
      <c r="F104" s="12">
        <f>'ｴﾝﾄﾘｰ男子'!N86</f>
      </c>
      <c r="G104" s="12">
        <f>'ｴﾝﾄﾘｰ男子'!O86</f>
      </c>
      <c r="H104" s="9">
        <f>'ｴﾝﾄﾘｰ男子'!M86</f>
      </c>
      <c r="I104" s="115">
        <f>'ｴﾝﾄﾘｰ男子'!G86</f>
        <v>0</v>
      </c>
      <c r="J104" s="19">
        <f>'ｴﾝﾄﾘｰ男子'!H86</f>
        <v>0</v>
      </c>
      <c r="K104" s="15">
        <f>'ｴﾝﾄﾘｰ男子'!Q86</f>
      </c>
      <c r="L104" s="93">
        <f>'ｴﾝﾄﾘｰ男子'!I86</f>
        <v>0</v>
      </c>
      <c r="M104" s="93">
        <f>'ｴﾝﾄﾘｰ男子'!J86</f>
        <v>0</v>
      </c>
      <c r="N104" s="41" t="str">
        <f>'ｴﾝﾄﾘｰ男子'!K86</f>
        <v>未入力</v>
      </c>
      <c r="P104" s="39" t="e">
        <f>#REF!</f>
        <v>#REF!</v>
      </c>
    </row>
    <row r="105" spans="1:16" s="5" customFormat="1" ht="33" customHeight="1">
      <c r="A105" s="20">
        <f>'ｴﾝﾄﾘｰ男子'!A87</f>
        <v>86</v>
      </c>
      <c r="B105" s="12">
        <f>'ｴﾝﾄﾘｰ男子'!B87</f>
      </c>
      <c r="C105" s="12">
        <f>'ｴﾝﾄﾘｰ男子'!C87</f>
        <v>0</v>
      </c>
      <c r="D105" s="12">
        <f>'ｴﾝﾄﾘｰ男子'!D87</f>
        <v>0</v>
      </c>
      <c r="E105" s="9">
        <f>'ｴﾝﾄﾘｰ男子'!E87</f>
        <v>0</v>
      </c>
      <c r="F105" s="12">
        <f>'ｴﾝﾄﾘｰ男子'!N87</f>
      </c>
      <c r="G105" s="12">
        <f>'ｴﾝﾄﾘｰ男子'!O87</f>
      </c>
      <c r="H105" s="9">
        <f>'ｴﾝﾄﾘｰ男子'!M87</f>
      </c>
      <c r="I105" s="115">
        <f>'ｴﾝﾄﾘｰ男子'!G87</f>
        <v>0</v>
      </c>
      <c r="J105" s="19">
        <f>'ｴﾝﾄﾘｰ男子'!H87</f>
        <v>0</v>
      </c>
      <c r="K105" s="15">
        <f>'ｴﾝﾄﾘｰ男子'!Q87</f>
      </c>
      <c r="L105" s="93">
        <f>'ｴﾝﾄﾘｰ男子'!I87</f>
        <v>0</v>
      </c>
      <c r="M105" s="93">
        <f>'ｴﾝﾄﾘｰ男子'!J87</f>
        <v>0</v>
      </c>
      <c r="N105" s="41" t="str">
        <f>'ｴﾝﾄﾘｰ男子'!K87</f>
        <v>未入力</v>
      </c>
      <c r="P105" s="39" t="e">
        <f>#REF!</f>
        <v>#REF!</v>
      </c>
    </row>
    <row r="106" spans="1:16" s="5" customFormat="1" ht="33" customHeight="1">
      <c r="A106" s="20">
        <f>'ｴﾝﾄﾘｰ男子'!A88</f>
        <v>87</v>
      </c>
      <c r="B106" s="12">
        <f>'ｴﾝﾄﾘｰ男子'!B88</f>
      </c>
      <c r="C106" s="12">
        <f>'ｴﾝﾄﾘｰ男子'!C88</f>
        <v>0</v>
      </c>
      <c r="D106" s="12">
        <f>'ｴﾝﾄﾘｰ男子'!D88</f>
        <v>0</v>
      </c>
      <c r="E106" s="9">
        <f>'ｴﾝﾄﾘｰ男子'!E88</f>
        <v>0</v>
      </c>
      <c r="F106" s="12">
        <f>'ｴﾝﾄﾘｰ男子'!N88</f>
      </c>
      <c r="G106" s="12">
        <f>'ｴﾝﾄﾘｰ男子'!O88</f>
      </c>
      <c r="H106" s="9">
        <f>'ｴﾝﾄﾘｰ男子'!M88</f>
      </c>
      <c r="I106" s="115">
        <f>'ｴﾝﾄﾘｰ男子'!G88</f>
        <v>0</v>
      </c>
      <c r="J106" s="19">
        <f>'ｴﾝﾄﾘｰ男子'!H88</f>
        <v>0</v>
      </c>
      <c r="K106" s="15">
        <f>'ｴﾝﾄﾘｰ男子'!Q88</f>
      </c>
      <c r="L106" s="93">
        <f>'ｴﾝﾄﾘｰ男子'!I88</f>
        <v>0</v>
      </c>
      <c r="M106" s="93">
        <f>'ｴﾝﾄﾘｰ男子'!J88</f>
        <v>0</v>
      </c>
      <c r="N106" s="41" t="str">
        <f>'ｴﾝﾄﾘｰ男子'!K88</f>
        <v>未入力</v>
      </c>
      <c r="P106" s="39" t="e">
        <f>#REF!</f>
        <v>#REF!</v>
      </c>
    </row>
    <row r="107" spans="1:16" s="5" customFormat="1" ht="33" customHeight="1">
      <c r="A107" s="20">
        <f>'ｴﾝﾄﾘｰ男子'!A89</f>
        <v>88</v>
      </c>
      <c r="B107" s="12">
        <f>'ｴﾝﾄﾘｰ男子'!B89</f>
      </c>
      <c r="C107" s="12">
        <f>'ｴﾝﾄﾘｰ男子'!C89</f>
        <v>0</v>
      </c>
      <c r="D107" s="12">
        <f>'ｴﾝﾄﾘｰ男子'!D89</f>
        <v>0</v>
      </c>
      <c r="E107" s="9">
        <f>'ｴﾝﾄﾘｰ男子'!E89</f>
        <v>0</v>
      </c>
      <c r="F107" s="12">
        <f>'ｴﾝﾄﾘｰ男子'!N89</f>
      </c>
      <c r="G107" s="12">
        <f>'ｴﾝﾄﾘｰ男子'!O89</f>
      </c>
      <c r="H107" s="9">
        <f>'ｴﾝﾄﾘｰ男子'!M89</f>
      </c>
      <c r="I107" s="115">
        <f>'ｴﾝﾄﾘｰ男子'!G89</f>
        <v>0</v>
      </c>
      <c r="J107" s="19">
        <f>'ｴﾝﾄﾘｰ男子'!H89</f>
        <v>0</v>
      </c>
      <c r="K107" s="15">
        <f>'ｴﾝﾄﾘｰ男子'!Q89</f>
      </c>
      <c r="L107" s="93">
        <f>'ｴﾝﾄﾘｰ男子'!I89</f>
        <v>0</v>
      </c>
      <c r="M107" s="93">
        <f>'ｴﾝﾄﾘｰ男子'!J89</f>
        <v>0</v>
      </c>
      <c r="N107" s="41" t="str">
        <f>'ｴﾝﾄﾘｰ男子'!K89</f>
        <v>未入力</v>
      </c>
      <c r="P107" s="39" t="e">
        <f>#REF!</f>
        <v>#REF!</v>
      </c>
    </row>
    <row r="108" spans="1:16" s="5" customFormat="1" ht="33" customHeight="1">
      <c r="A108" s="20">
        <f>'ｴﾝﾄﾘｰ男子'!A90</f>
        <v>89</v>
      </c>
      <c r="B108" s="12">
        <f>'ｴﾝﾄﾘｰ男子'!B90</f>
      </c>
      <c r="C108" s="12">
        <f>'ｴﾝﾄﾘｰ男子'!C90</f>
        <v>0</v>
      </c>
      <c r="D108" s="12">
        <f>'ｴﾝﾄﾘｰ男子'!D90</f>
        <v>0</v>
      </c>
      <c r="E108" s="9">
        <f>'ｴﾝﾄﾘｰ男子'!E90</f>
        <v>0</v>
      </c>
      <c r="F108" s="12">
        <f>'ｴﾝﾄﾘｰ男子'!N90</f>
      </c>
      <c r="G108" s="12">
        <f>'ｴﾝﾄﾘｰ男子'!O90</f>
      </c>
      <c r="H108" s="9">
        <f>'ｴﾝﾄﾘｰ男子'!M90</f>
      </c>
      <c r="I108" s="115">
        <f>'ｴﾝﾄﾘｰ男子'!G90</f>
        <v>0</v>
      </c>
      <c r="J108" s="19">
        <f>'ｴﾝﾄﾘｰ男子'!H90</f>
        <v>0</v>
      </c>
      <c r="K108" s="15">
        <f>'ｴﾝﾄﾘｰ男子'!Q90</f>
      </c>
      <c r="L108" s="93">
        <f>'ｴﾝﾄﾘｰ男子'!I90</f>
        <v>0</v>
      </c>
      <c r="M108" s="93">
        <f>'ｴﾝﾄﾘｰ男子'!J90</f>
        <v>0</v>
      </c>
      <c r="N108" s="41" t="str">
        <f>'ｴﾝﾄﾘｰ男子'!K90</f>
        <v>未入力</v>
      </c>
      <c r="P108" s="39" t="e">
        <f>#REF!</f>
        <v>#REF!</v>
      </c>
    </row>
    <row r="109" spans="1:16" s="5" customFormat="1" ht="33" customHeight="1">
      <c r="A109" s="20">
        <f>'ｴﾝﾄﾘｰ男子'!A91</f>
        <v>90</v>
      </c>
      <c r="B109" s="12">
        <f>'ｴﾝﾄﾘｰ男子'!B91</f>
      </c>
      <c r="C109" s="12">
        <f>'ｴﾝﾄﾘｰ男子'!C91</f>
        <v>0</v>
      </c>
      <c r="D109" s="12">
        <f>'ｴﾝﾄﾘｰ男子'!D91</f>
        <v>0</v>
      </c>
      <c r="E109" s="9">
        <f>'ｴﾝﾄﾘｰ男子'!E91</f>
        <v>0</v>
      </c>
      <c r="F109" s="12">
        <f>'ｴﾝﾄﾘｰ男子'!N91</f>
      </c>
      <c r="G109" s="12">
        <f>'ｴﾝﾄﾘｰ男子'!O91</f>
      </c>
      <c r="H109" s="9">
        <f>'ｴﾝﾄﾘｰ男子'!M91</f>
      </c>
      <c r="I109" s="115">
        <f>'ｴﾝﾄﾘｰ男子'!G91</f>
        <v>0</v>
      </c>
      <c r="J109" s="19">
        <f>'ｴﾝﾄﾘｰ男子'!H91</f>
        <v>0</v>
      </c>
      <c r="K109" s="15">
        <f>'ｴﾝﾄﾘｰ男子'!Q91</f>
      </c>
      <c r="L109" s="93">
        <f>'ｴﾝﾄﾘｰ男子'!I91</f>
        <v>0</v>
      </c>
      <c r="M109" s="93">
        <f>'ｴﾝﾄﾘｰ男子'!J91</f>
        <v>0</v>
      </c>
      <c r="N109" s="41" t="str">
        <f>'ｴﾝﾄﾘｰ男子'!K91</f>
        <v>未入力</v>
      </c>
      <c r="P109" s="39" t="e">
        <f>#REF!</f>
        <v>#REF!</v>
      </c>
    </row>
    <row r="110" spans="1:16" s="5" customFormat="1" ht="33" customHeight="1">
      <c r="A110" s="20">
        <f>'ｴﾝﾄﾘｰ男子'!A92</f>
        <v>91</v>
      </c>
      <c r="B110" s="12">
        <f>'ｴﾝﾄﾘｰ男子'!B92</f>
      </c>
      <c r="C110" s="12">
        <f>'ｴﾝﾄﾘｰ男子'!C92</f>
        <v>0</v>
      </c>
      <c r="D110" s="12">
        <f>'ｴﾝﾄﾘｰ男子'!D92</f>
        <v>0</v>
      </c>
      <c r="E110" s="9">
        <f>'ｴﾝﾄﾘｰ男子'!E92</f>
        <v>0</v>
      </c>
      <c r="F110" s="12">
        <f>'ｴﾝﾄﾘｰ男子'!N92</f>
      </c>
      <c r="G110" s="12">
        <f>'ｴﾝﾄﾘｰ男子'!O92</f>
      </c>
      <c r="H110" s="9">
        <f>'ｴﾝﾄﾘｰ男子'!M92</f>
      </c>
      <c r="I110" s="115">
        <f>'ｴﾝﾄﾘｰ男子'!G92</f>
        <v>0</v>
      </c>
      <c r="J110" s="19">
        <f>'ｴﾝﾄﾘｰ男子'!H92</f>
        <v>0</v>
      </c>
      <c r="K110" s="15">
        <f>'ｴﾝﾄﾘｰ男子'!Q92</f>
      </c>
      <c r="L110" s="93">
        <f>'ｴﾝﾄﾘｰ男子'!I92</f>
        <v>0</v>
      </c>
      <c r="M110" s="93">
        <f>'ｴﾝﾄﾘｰ男子'!J92</f>
        <v>0</v>
      </c>
      <c r="N110" s="41" t="str">
        <f>'ｴﾝﾄﾘｰ男子'!K92</f>
        <v>未入力</v>
      </c>
      <c r="P110" s="39" t="e">
        <f>#REF!</f>
        <v>#REF!</v>
      </c>
    </row>
    <row r="111" spans="1:16" s="5" customFormat="1" ht="33" customHeight="1">
      <c r="A111" s="20">
        <f>'ｴﾝﾄﾘｰ男子'!A93</f>
        <v>92</v>
      </c>
      <c r="B111" s="12">
        <f>'ｴﾝﾄﾘｰ男子'!B93</f>
      </c>
      <c r="C111" s="12">
        <f>'ｴﾝﾄﾘｰ男子'!C93</f>
        <v>0</v>
      </c>
      <c r="D111" s="12">
        <f>'ｴﾝﾄﾘｰ男子'!D93</f>
        <v>0</v>
      </c>
      <c r="E111" s="9">
        <f>'ｴﾝﾄﾘｰ男子'!E93</f>
        <v>0</v>
      </c>
      <c r="F111" s="12">
        <f>'ｴﾝﾄﾘｰ男子'!N93</f>
      </c>
      <c r="G111" s="12">
        <f>'ｴﾝﾄﾘｰ男子'!O93</f>
      </c>
      <c r="H111" s="9">
        <f>'ｴﾝﾄﾘｰ男子'!M93</f>
      </c>
      <c r="I111" s="115">
        <f>'ｴﾝﾄﾘｰ男子'!G93</f>
        <v>0</v>
      </c>
      <c r="J111" s="19">
        <f>'ｴﾝﾄﾘｰ男子'!H93</f>
        <v>0</v>
      </c>
      <c r="K111" s="15">
        <f>'ｴﾝﾄﾘｰ男子'!Q93</f>
      </c>
      <c r="L111" s="93">
        <f>'ｴﾝﾄﾘｰ男子'!I93</f>
        <v>0</v>
      </c>
      <c r="M111" s="93">
        <f>'ｴﾝﾄﾘｰ男子'!J93</f>
        <v>0</v>
      </c>
      <c r="N111" s="41" t="str">
        <f>'ｴﾝﾄﾘｰ男子'!K93</f>
        <v>未入力</v>
      </c>
      <c r="P111" s="39" t="e">
        <f>#REF!</f>
        <v>#REF!</v>
      </c>
    </row>
    <row r="112" spans="1:16" s="5" customFormat="1" ht="33" customHeight="1">
      <c r="A112" s="20">
        <f>'ｴﾝﾄﾘｰ男子'!A94</f>
        <v>93</v>
      </c>
      <c r="B112" s="12">
        <f>'ｴﾝﾄﾘｰ男子'!B94</f>
      </c>
      <c r="C112" s="12">
        <f>'ｴﾝﾄﾘｰ男子'!C94</f>
        <v>0</v>
      </c>
      <c r="D112" s="12">
        <f>'ｴﾝﾄﾘｰ男子'!D94</f>
        <v>0</v>
      </c>
      <c r="E112" s="9">
        <f>'ｴﾝﾄﾘｰ男子'!E94</f>
        <v>0</v>
      </c>
      <c r="F112" s="12">
        <f>'ｴﾝﾄﾘｰ男子'!N94</f>
      </c>
      <c r="G112" s="12">
        <f>'ｴﾝﾄﾘｰ男子'!O94</f>
      </c>
      <c r="H112" s="9">
        <f>'ｴﾝﾄﾘｰ男子'!M94</f>
      </c>
      <c r="I112" s="115">
        <f>'ｴﾝﾄﾘｰ男子'!G94</f>
        <v>0</v>
      </c>
      <c r="J112" s="19">
        <f>'ｴﾝﾄﾘｰ男子'!H94</f>
        <v>0</v>
      </c>
      <c r="K112" s="15">
        <f>'ｴﾝﾄﾘｰ男子'!Q94</f>
      </c>
      <c r="L112" s="93">
        <f>'ｴﾝﾄﾘｰ男子'!I94</f>
        <v>0</v>
      </c>
      <c r="M112" s="93">
        <f>'ｴﾝﾄﾘｰ男子'!J94</f>
        <v>0</v>
      </c>
      <c r="N112" s="41" t="str">
        <f>'ｴﾝﾄﾘｰ男子'!K94</f>
        <v>未入力</v>
      </c>
      <c r="P112" s="39" t="e">
        <f>#REF!</f>
        <v>#REF!</v>
      </c>
    </row>
    <row r="113" spans="1:16" s="5" customFormat="1" ht="33" customHeight="1">
      <c r="A113" s="20">
        <f>'ｴﾝﾄﾘｰ男子'!A95</f>
        <v>94</v>
      </c>
      <c r="B113" s="12">
        <f>'ｴﾝﾄﾘｰ男子'!B95</f>
      </c>
      <c r="C113" s="12">
        <f>'ｴﾝﾄﾘｰ男子'!C95</f>
        <v>0</v>
      </c>
      <c r="D113" s="12">
        <f>'ｴﾝﾄﾘｰ男子'!D95</f>
        <v>0</v>
      </c>
      <c r="E113" s="9">
        <f>'ｴﾝﾄﾘｰ男子'!E95</f>
        <v>0</v>
      </c>
      <c r="F113" s="12">
        <f>'ｴﾝﾄﾘｰ男子'!N95</f>
      </c>
      <c r="G113" s="12">
        <f>'ｴﾝﾄﾘｰ男子'!O95</f>
      </c>
      <c r="H113" s="9">
        <f>'ｴﾝﾄﾘｰ男子'!M95</f>
      </c>
      <c r="I113" s="115">
        <f>'ｴﾝﾄﾘｰ男子'!G95</f>
        <v>0</v>
      </c>
      <c r="J113" s="19">
        <f>'ｴﾝﾄﾘｰ男子'!H95</f>
        <v>0</v>
      </c>
      <c r="K113" s="15">
        <f>'ｴﾝﾄﾘｰ男子'!Q95</f>
      </c>
      <c r="L113" s="93">
        <f>'ｴﾝﾄﾘｰ男子'!I95</f>
        <v>0</v>
      </c>
      <c r="M113" s="93">
        <f>'ｴﾝﾄﾘｰ男子'!J95</f>
        <v>0</v>
      </c>
      <c r="N113" s="41" t="str">
        <f>'ｴﾝﾄﾘｰ男子'!K95</f>
        <v>未入力</v>
      </c>
      <c r="P113" s="39" t="e">
        <f>#REF!</f>
        <v>#REF!</v>
      </c>
    </row>
    <row r="114" spans="1:16" s="5" customFormat="1" ht="33" customHeight="1">
      <c r="A114" s="20">
        <f>'ｴﾝﾄﾘｰ男子'!A96</f>
        <v>95</v>
      </c>
      <c r="B114" s="12">
        <f>'ｴﾝﾄﾘｰ男子'!B96</f>
      </c>
      <c r="C114" s="12">
        <f>'ｴﾝﾄﾘｰ男子'!C96</f>
        <v>0</v>
      </c>
      <c r="D114" s="12">
        <f>'ｴﾝﾄﾘｰ男子'!D96</f>
        <v>0</v>
      </c>
      <c r="E114" s="9">
        <f>'ｴﾝﾄﾘｰ男子'!E96</f>
        <v>0</v>
      </c>
      <c r="F114" s="12">
        <f>'ｴﾝﾄﾘｰ男子'!N96</f>
      </c>
      <c r="G114" s="12">
        <f>'ｴﾝﾄﾘｰ男子'!O96</f>
      </c>
      <c r="H114" s="9">
        <f>'ｴﾝﾄﾘｰ男子'!M96</f>
      </c>
      <c r="I114" s="115">
        <f>'ｴﾝﾄﾘｰ男子'!G96</f>
        <v>0</v>
      </c>
      <c r="J114" s="19">
        <f>'ｴﾝﾄﾘｰ男子'!H96</f>
        <v>0</v>
      </c>
      <c r="K114" s="15">
        <f>'ｴﾝﾄﾘｰ男子'!Q96</f>
      </c>
      <c r="L114" s="93">
        <f>'ｴﾝﾄﾘｰ男子'!I96</f>
        <v>0</v>
      </c>
      <c r="M114" s="93">
        <f>'ｴﾝﾄﾘｰ男子'!J96</f>
        <v>0</v>
      </c>
      <c r="N114" s="41" t="str">
        <f>'ｴﾝﾄﾘｰ男子'!K96</f>
        <v>未入力</v>
      </c>
      <c r="P114" s="39" t="e">
        <f>#REF!</f>
        <v>#REF!</v>
      </c>
    </row>
    <row r="115" spans="1:16" s="5" customFormat="1" ht="33" customHeight="1">
      <c r="A115" s="20">
        <f>'ｴﾝﾄﾘｰ男子'!A97</f>
        <v>96</v>
      </c>
      <c r="B115" s="12">
        <f>'ｴﾝﾄﾘｰ男子'!B97</f>
      </c>
      <c r="C115" s="12">
        <f>'ｴﾝﾄﾘｰ男子'!C97</f>
        <v>0</v>
      </c>
      <c r="D115" s="12">
        <f>'ｴﾝﾄﾘｰ男子'!D97</f>
        <v>0</v>
      </c>
      <c r="E115" s="9">
        <f>'ｴﾝﾄﾘｰ男子'!E97</f>
        <v>0</v>
      </c>
      <c r="F115" s="12">
        <f>'ｴﾝﾄﾘｰ男子'!N97</f>
      </c>
      <c r="G115" s="12">
        <f>'ｴﾝﾄﾘｰ男子'!O97</f>
      </c>
      <c r="H115" s="9">
        <f>'ｴﾝﾄﾘｰ男子'!M97</f>
      </c>
      <c r="I115" s="115">
        <f>'ｴﾝﾄﾘｰ男子'!G97</f>
        <v>0</v>
      </c>
      <c r="J115" s="19">
        <f>'ｴﾝﾄﾘｰ男子'!H97</f>
        <v>0</v>
      </c>
      <c r="K115" s="15">
        <f>'ｴﾝﾄﾘｰ男子'!Q97</f>
      </c>
      <c r="L115" s="93">
        <f>'ｴﾝﾄﾘｰ男子'!I97</f>
        <v>0</v>
      </c>
      <c r="M115" s="93">
        <f>'ｴﾝﾄﾘｰ男子'!J97</f>
        <v>0</v>
      </c>
      <c r="N115" s="41" t="str">
        <f>'ｴﾝﾄﾘｰ男子'!K97</f>
        <v>未入力</v>
      </c>
      <c r="P115" s="39" t="e">
        <f>#REF!</f>
        <v>#REF!</v>
      </c>
    </row>
    <row r="116" spans="1:16" s="5" customFormat="1" ht="33" customHeight="1">
      <c r="A116" s="20">
        <f>'ｴﾝﾄﾘｰ男子'!A98</f>
        <v>97</v>
      </c>
      <c r="B116" s="12">
        <f>'ｴﾝﾄﾘｰ男子'!B98</f>
      </c>
      <c r="C116" s="12">
        <f>'ｴﾝﾄﾘｰ男子'!C98</f>
        <v>0</v>
      </c>
      <c r="D116" s="12">
        <f>'ｴﾝﾄﾘｰ男子'!D98</f>
        <v>0</v>
      </c>
      <c r="E116" s="9">
        <f>'ｴﾝﾄﾘｰ男子'!E98</f>
        <v>0</v>
      </c>
      <c r="F116" s="12">
        <f>'ｴﾝﾄﾘｰ男子'!N98</f>
      </c>
      <c r="G116" s="12">
        <f>'ｴﾝﾄﾘｰ男子'!O98</f>
      </c>
      <c r="H116" s="9">
        <f>'ｴﾝﾄﾘｰ男子'!M98</f>
      </c>
      <c r="I116" s="115">
        <f>'ｴﾝﾄﾘｰ男子'!G98</f>
        <v>0</v>
      </c>
      <c r="J116" s="19">
        <f>'ｴﾝﾄﾘｰ男子'!H98</f>
        <v>0</v>
      </c>
      <c r="K116" s="15">
        <f>'ｴﾝﾄﾘｰ男子'!Q98</f>
      </c>
      <c r="L116" s="93">
        <f>'ｴﾝﾄﾘｰ男子'!I98</f>
        <v>0</v>
      </c>
      <c r="M116" s="93">
        <f>'ｴﾝﾄﾘｰ男子'!J98</f>
        <v>0</v>
      </c>
      <c r="N116" s="41" t="str">
        <f>'ｴﾝﾄﾘｰ男子'!K98</f>
        <v>未入力</v>
      </c>
      <c r="P116" s="39" t="e">
        <f>#REF!</f>
        <v>#REF!</v>
      </c>
    </row>
    <row r="117" spans="1:16" s="5" customFormat="1" ht="33" customHeight="1">
      <c r="A117" s="20">
        <f>'ｴﾝﾄﾘｰ男子'!A99</f>
        <v>98</v>
      </c>
      <c r="B117" s="12">
        <f>'ｴﾝﾄﾘｰ男子'!B99</f>
      </c>
      <c r="C117" s="12">
        <f>'ｴﾝﾄﾘｰ男子'!C99</f>
        <v>0</v>
      </c>
      <c r="D117" s="12">
        <f>'ｴﾝﾄﾘｰ男子'!D99</f>
        <v>0</v>
      </c>
      <c r="E117" s="9">
        <f>'ｴﾝﾄﾘｰ男子'!E99</f>
        <v>0</v>
      </c>
      <c r="F117" s="12">
        <f>'ｴﾝﾄﾘｰ男子'!N99</f>
      </c>
      <c r="G117" s="12">
        <f>'ｴﾝﾄﾘｰ男子'!O99</f>
      </c>
      <c r="H117" s="9">
        <f>'ｴﾝﾄﾘｰ男子'!M99</f>
      </c>
      <c r="I117" s="115">
        <f>'ｴﾝﾄﾘｰ男子'!G99</f>
        <v>0</v>
      </c>
      <c r="J117" s="19">
        <f>'ｴﾝﾄﾘｰ男子'!H99</f>
        <v>0</v>
      </c>
      <c r="K117" s="15">
        <f>'ｴﾝﾄﾘｰ男子'!Q99</f>
      </c>
      <c r="L117" s="93">
        <f>'ｴﾝﾄﾘｰ男子'!I99</f>
        <v>0</v>
      </c>
      <c r="M117" s="93">
        <f>'ｴﾝﾄﾘｰ男子'!J99</f>
        <v>0</v>
      </c>
      <c r="N117" s="41" t="str">
        <f>'ｴﾝﾄﾘｰ男子'!K99</f>
        <v>未入力</v>
      </c>
      <c r="P117" s="39" t="e">
        <f>#REF!</f>
        <v>#REF!</v>
      </c>
    </row>
    <row r="118" spans="1:16" s="5" customFormat="1" ht="33" customHeight="1">
      <c r="A118" s="20">
        <f>'ｴﾝﾄﾘｰ男子'!A100</f>
        <v>99</v>
      </c>
      <c r="B118" s="12">
        <f>'ｴﾝﾄﾘｰ男子'!B100</f>
      </c>
      <c r="C118" s="12">
        <f>'ｴﾝﾄﾘｰ男子'!C100</f>
        <v>0</v>
      </c>
      <c r="D118" s="12">
        <f>'ｴﾝﾄﾘｰ男子'!D100</f>
        <v>0</v>
      </c>
      <c r="E118" s="9">
        <f>'ｴﾝﾄﾘｰ男子'!E100</f>
        <v>0</v>
      </c>
      <c r="F118" s="12">
        <f>'ｴﾝﾄﾘｰ男子'!N100</f>
      </c>
      <c r="G118" s="12">
        <f>'ｴﾝﾄﾘｰ男子'!O100</f>
      </c>
      <c r="H118" s="9">
        <f>'ｴﾝﾄﾘｰ男子'!M100</f>
      </c>
      <c r="I118" s="115">
        <f>'ｴﾝﾄﾘｰ男子'!G100</f>
        <v>0</v>
      </c>
      <c r="J118" s="19">
        <f>'ｴﾝﾄﾘｰ男子'!H100</f>
        <v>0</v>
      </c>
      <c r="K118" s="15">
        <f>'ｴﾝﾄﾘｰ男子'!Q100</f>
      </c>
      <c r="L118" s="93">
        <f>'ｴﾝﾄﾘｰ男子'!I100</f>
        <v>0</v>
      </c>
      <c r="M118" s="93">
        <f>'ｴﾝﾄﾘｰ男子'!J100</f>
        <v>0</v>
      </c>
      <c r="N118" s="41" t="str">
        <f>'ｴﾝﾄﾘｰ男子'!K100</f>
        <v>未入力</v>
      </c>
      <c r="P118" s="39" t="e">
        <f>#REF!</f>
        <v>#REF!</v>
      </c>
    </row>
    <row r="119" spans="1:16" s="5" customFormat="1" ht="33" customHeight="1">
      <c r="A119" s="22">
        <f>'ｴﾝﾄﾘｰ男子'!A101</f>
        <v>100</v>
      </c>
      <c r="B119" s="14">
        <f>'ｴﾝﾄﾘｰ男子'!B101</f>
      </c>
      <c r="C119" s="14">
        <f>'ｴﾝﾄﾘｰ男子'!C101</f>
        <v>0</v>
      </c>
      <c r="D119" s="14">
        <f>'ｴﾝﾄﾘｰ男子'!D101</f>
        <v>0</v>
      </c>
      <c r="E119" s="10">
        <f>'ｴﾝﾄﾘｰ男子'!E101</f>
        <v>0</v>
      </c>
      <c r="F119" s="14">
        <f>'ｴﾝﾄﾘｰ男子'!N101</f>
      </c>
      <c r="G119" s="14">
        <f>'ｴﾝﾄﾘｰ男子'!O101</f>
      </c>
      <c r="H119" s="10">
        <f>'ｴﾝﾄﾘｰ男子'!M101</f>
      </c>
      <c r="I119" s="116">
        <f>'ｴﾝﾄﾘｰ男子'!G101</f>
        <v>0</v>
      </c>
      <c r="J119" s="21">
        <f>'ｴﾝﾄﾘｰ男子'!H101</f>
        <v>0</v>
      </c>
      <c r="K119" s="16">
        <f>'ｴﾝﾄﾘｰ男子'!Q101</f>
      </c>
      <c r="L119" s="94">
        <f>'ｴﾝﾄﾘｰ男子'!I101</f>
        <v>0</v>
      </c>
      <c r="M119" s="94">
        <f>'ｴﾝﾄﾘｰ男子'!J101</f>
        <v>0</v>
      </c>
      <c r="N119" s="43" t="str">
        <f>'ｴﾝﾄﾘｰ男子'!K101</f>
        <v>未入力</v>
      </c>
      <c r="P119" s="39" t="e">
        <f>#REF!</f>
        <v>#REF!</v>
      </c>
    </row>
    <row r="120" spans="1:16" s="5" customFormat="1" ht="33" customHeight="1">
      <c r="A120" s="100"/>
      <c r="B120" s="100"/>
      <c r="C120" s="102"/>
      <c r="D120" s="102"/>
      <c r="E120" s="100"/>
      <c r="F120" s="101"/>
      <c r="G120" s="101"/>
      <c r="H120" s="100"/>
      <c r="I120" s="117"/>
      <c r="J120" s="103"/>
      <c r="K120" s="100"/>
      <c r="L120" s="103"/>
      <c r="M120" s="103"/>
      <c r="N120" s="100"/>
      <c r="P120" s="99"/>
    </row>
    <row r="121" ht="9.75" customHeight="1">
      <c r="G121" s="203"/>
    </row>
    <row r="122" spans="1:14" s="30" customFormat="1" ht="18.75">
      <c r="A122" s="27"/>
      <c r="B122" s="28"/>
      <c r="C122" s="378">
        <f>'実施報告・申込書'!$C$16</f>
        <v>0</v>
      </c>
      <c r="D122" s="379"/>
      <c r="E122" s="379"/>
      <c r="F122" s="379"/>
      <c r="G122" s="380"/>
      <c r="H122" s="4"/>
      <c r="I122" s="108"/>
      <c r="J122" s="202"/>
      <c r="K122" s="27"/>
      <c r="L122" s="29"/>
      <c r="M122" s="108" t="s">
        <v>118</v>
      </c>
      <c r="N122" s="29" t="s">
        <v>1539</v>
      </c>
    </row>
    <row r="123" spans="1:14" s="30" customFormat="1" ht="9.75" customHeight="1">
      <c r="A123" s="27"/>
      <c r="B123" s="28"/>
      <c r="C123" s="47"/>
      <c r="D123" s="195"/>
      <c r="E123" s="202"/>
      <c r="F123" s="4"/>
      <c r="G123" s="204"/>
      <c r="H123" s="4"/>
      <c r="I123" s="108"/>
      <c r="J123" s="202"/>
      <c r="K123" s="27"/>
      <c r="L123" s="29"/>
      <c r="M123" s="108"/>
      <c r="N123" s="29"/>
    </row>
    <row r="124" spans="1:102" s="30" customFormat="1" ht="33" customHeight="1">
      <c r="A124" s="56" t="s">
        <v>25</v>
      </c>
      <c r="B124" s="33" t="s">
        <v>61</v>
      </c>
      <c r="C124" s="33" t="s">
        <v>94</v>
      </c>
      <c r="D124" s="33" t="s">
        <v>60</v>
      </c>
      <c r="E124" s="33" t="s">
        <v>45</v>
      </c>
      <c r="F124" s="32" t="s">
        <v>164</v>
      </c>
      <c r="G124" s="32" t="s">
        <v>1582</v>
      </c>
      <c r="H124" s="33" t="s">
        <v>26</v>
      </c>
      <c r="I124" s="33" t="s">
        <v>95</v>
      </c>
      <c r="J124" s="268" t="s">
        <v>62</v>
      </c>
      <c r="K124" s="56" t="s">
        <v>1538</v>
      </c>
      <c r="L124" s="32" t="s">
        <v>1581</v>
      </c>
      <c r="M124" s="32" t="s">
        <v>166</v>
      </c>
      <c r="N124" s="267" t="s">
        <v>186</v>
      </c>
      <c r="O124" s="4"/>
      <c r="P124" s="34" t="s">
        <v>87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</row>
    <row r="125" spans="1:102" ht="33" customHeight="1">
      <c r="A125" s="18">
        <f>'ｴﾝﾄﾘｰ女子'!A2</f>
        <v>1</v>
      </c>
      <c r="B125" s="13">
        <f>'ｴﾝﾄﾘｰ女子'!B2</f>
      </c>
      <c r="C125" s="13">
        <f>'ｴﾝﾄﾘｰ女子'!C2</f>
        <v>0</v>
      </c>
      <c r="D125" s="13">
        <f>'ｴﾝﾄﾘｰ女子'!D2</f>
        <v>0</v>
      </c>
      <c r="E125" s="37">
        <f>'ｴﾝﾄﾘｰ女子'!E2</f>
        <v>0</v>
      </c>
      <c r="F125" s="37">
        <f>'ｴﾝﾄﾘｰ女子'!N2</f>
      </c>
      <c r="G125" s="37">
        <f>'ｴﾝﾄﾘｰ女子'!O2</f>
      </c>
      <c r="H125" s="7">
        <f>'ｴﾝﾄﾘｰ女子'!M2</f>
      </c>
      <c r="I125" s="118">
        <f>'ｴﾝﾄﾘｰ女子'!G2</f>
        <v>0</v>
      </c>
      <c r="J125" s="17">
        <f>'ｴﾝﾄﾘｰ女子'!H2</f>
        <v>0</v>
      </c>
      <c r="K125" s="26">
        <f>'ｴﾝﾄﾘｰ女子'!Q2</f>
      </c>
      <c r="L125" s="95">
        <f>'ｴﾝﾄﾘｰ女子'!I2</f>
        <v>0</v>
      </c>
      <c r="M125" s="95">
        <f>'ｴﾝﾄﾘｰ女子'!J2</f>
        <v>0</v>
      </c>
      <c r="N125" s="38" t="str">
        <f>'ｴﾝﾄﾘｰ女子'!K2</f>
        <v>未入力</v>
      </c>
      <c r="O125" s="5"/>
      <c r="P125" s="61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</row>
    <row r="126" spans="1:16" s="5" customFormat="1" ht="33" customHeight="1">
      <c r="A126" s="20">
        <f>'ｴﾝﾄﾘｰ女子'!A3</f>
        <v>2</v>
      </c>
      <c r="B126" s="12">
        <f>'ｴﾝﾄﾘｰ女子'!B3</f>
      </c>
      <c r="C126" s="12">
        <f>'ｴﾝﾄﾘｰ女子'!C3</f>
        <v>0</v>
      </c>
      <c r="D126" s="12">
        <f>'ｴﾝﾄﾘｰ女子'!D3</f>
        <v>0</v>
      </c>
      <c r="E126" s="40">
        <f>'ｴﾝﾄﾘｰ女子'!E3</f>
        <v>0</v>
      </c>
      <c r="F126" s="40">
        <f>'ｴﾝﾄﾘｰ女子'!N3</f>
      </c>
      <c r="G126" s="40">
        <f>'ｴﾝﾄﾘｰ女子'!O3</f>
      </c>
      <c r="H126" s="9">
        <f>'ｴﾝﾄﾘｰ女子'!M3</f>
      </c>
      <c r="I126" s="115">
        <f>'ｴﾝﾄﾘｰ女子'!G3</f>
        <v>0</v>
      </c>
      <c r="J126" s="19">
        <f>'ｴﾝﾄﾘｰ女子'!H3</f>
        <v>0</v>
      </c>
      <c r="K126" s="15">
        <f>'ｴﾝﾄﾘｰ女子'!Q3</f>
      </c>
      <c r="L126" s="93">
        <f>'ｴﾝﾄﾘｰ女子'!I3</f>
        <v>0</v>
      </c>
      <c r="M126" s="93">
        <f>'ｴﾝﾄﾘｰ女子'!J3</f>
        <v>0</v>
      </c>
      <c r="N126" s="41" t="str">
        <f>'ｴﾝﾄﾘｰ女子'!K3</f>
        <v>未入力</v>
      </c>
      <c r="P126" s="11"/>
    </row>
    <row r="127" spans="1:16" s="5" customFormat="1" ht="33" customHeight="1">
      <c r="A127" s="20">
        <f>'ｴﾝﾄﾘｰ女子'!A4</f>
        <v>3</v>
      </c>
      <c r="B127" s="12">
        <f>'ｴﾝﾄﾘｰ女子'!B4</f>
      </c>
      <c r="C127" s="12">
        <f>'ｴﾝﾄﾘｰ女子'!C4</f>
        <v>0</v>
      </c>
      <c r="D127" s="12">
        <f>'ｴﾝﾄﾘｰ女子'!D4</f>
        <v>0</v>
      </c>
      <c r="E127" s="40">
        <f>'ｴﾝﾄﾘｰ女子'!E4</f>
        <v>0</v>
      </c>
      <c r="F127" s="40">
        <f>'ｴﾝﾄﾘｰ女子'!N4</f>
      </c>
      <c r="G127" s="40">
        <f>'ｴﾝﾄﾘｰ女子'!O4</f>
      </c>
      <c r="H127" s="9">
        <f>'ｴﾝﾄﾘｰ女子'!M4</f>
      </c>
      <c r="I127" s="115">
        <f>'ｴﾝﾄﾘｰ女子'!G4</f>
        <v>0</v>
      </c>
      <c r="J127" s="19">
        <f>'ｴﾝﾄﾘｰ女子'!H4</f>
        <v>0</v>
      </c>
      <c r="K127" s="15">
        <f>'ｴﾝﾄﾘｰ女子'!Q4</f>
      </c>
      <c r="L127" s="93">
        <f>'ｴﾝﾄﾘｰ女子'!I4</f>
        <v>0</v>
      </c>
      <c r="M127" s="93">
        <f>'ｴﾝﾄﾘｰ女子'!J4</f>
        <v>0</v>
      </c>
      <c r="N127" s="41" t="str">
        <f>'ｴﾝﾄﾘｰ女子'!K4</f>
        <v>未入力</v>
      </c>
      <c r="P127" s="11"/>
    </row>
    <row r="128" spans="1:16" s="5" customFormat="1" ht="33" customHeight="1">
      <c r="A128" s="20">
        <f>'ｴﾝﾄﾘｰ女子'!A5</f>
        <v>4</v>
      </c>
      <c r="B128" s="12">
        <f>'ｴﾝﾄﾘｰ女子'!B5</f>
      </c>
      <c r="C128" s="12">
        <f>'ｴﾝﾄﾘｰ女子'!C5</f>
        <v>0</v>
      </c>
      <c r="D128" s="12">
        <f>'ｴﾝﾄﾘｰ女子'!D5</f>
        <v>0</v>
      </c>
      <c r="E128" s="40">
        <f>'ｴﾝﾄﾘｰ女子'!E5</f>
        <v>0</v>
      </c>
      <c r="F128" s="40">
        <f>'ｴﾝﾄﾘｰ女子'!N5</f>
      </c>
      <c r="G128" s="40">
        <f>'ｴﾝﾄﾘｰ女子'!O5</f>
      </c>
      <c r="H128" s="9">
        <f>'ｴﾝﾄﾘｰ女子'!M5</f>
      </c>
      <c r="I128" s="115">
        <f>'ｴﾝﾄﾘｰ女子'!G5</f>
        <v>0</v>
      </c>
      <c r="J128" s="19">
        <f>'ｴﾝﾄﾘｰ女子'!H5</f>
        <v>0</v>
      </c>
      <c r="K128" s="15">
        <f>'ｴﾝﾄﾘｰ女子'!Q5</f>
      </c>
      <c r="L128" s="93">
        <f>'ｴﾝﾄﾘｰ女子'!I5</f>
        <v>0</v>
      </c>
      <c r="M128" s="93">
        <f>'ｴﾝﾄﾘｰ女子'!J5</f>
        <v>0</v>
      </c>
      <c r="N128" s="41" t="str">
        <f>'ｴﾝﾄﾘｰ女子'!K5</f>
        <v>未入力</v>
      </c>
      <c r="P128" s="11"/>
    </row>
    <row r="129" spans="1:16" s="5" customFormat="1" ht="33" customHeight="1">
      <c r="A129" s="20">
        <f>'ｴﾝﾄﾘｰ女子'!A6</f>
        <v>5</v>
      </c>
      <c r="B129" s="12">
        <f>'ｴﾝﾄﾘｰ女子'!B6</f>
      </c>
      <c r="C129" s="12">
        <f>'ｴﾝﾄﾘｰ女子'!C6</f>
        <v>0</v>
      </c>
      <c r="D129" s="12">
        <f>'ｴﾝﾄﾘｰ女子'!D6</f>
        <v>0</v>
      </c>
      <c r="E129" s="40">
        <f>'ｴﾝﾄﾘｰ女子'!E6</f>
        <v>0</v>
      </c>
      <c r="F129" s="40">
        <f>'ｴﾝﾄﾘｰ女子'!N6</f>
      </c>
      <c r="G129" s="40">
        <f>'ｴﾝﾄﾘｰ女子'!O6</f>
      </c>
      <c r="H129" s="9">
        <f>'ｴﾝﾄﾘｰ女子'!M6</f>
      </c>
      <c r="I129" s="115">
        <f>'ｴﾝﾄﾘｰ女子'!G6</f>
        <v>0</v>
      </c>
      <c r="J129" s="19">
        <f>'ｴﾝﾄﾘｰ女子'!H6</f>
        <v>0</v>
      </c>
      <c r="K129" s="15">
        <f>'ｴﾝﾄﾘｰ女子'!Q6</f>
      </c>
      <c r="L129" s="93">
        <f>'ｴﾝﾄﾘｰ女子'!I6</f>
        <v>0</v>
      </c>
      <c r="M129" s="93">
        <f>'ｴﾝﾄﾘｰ女子'!J6</f>
        <v>0</v>
      </c>
      <c r="N129" s="41" t="str">
        <f>'ｴﾝﾄﾘｰ女子'!K6</f>
        <v>未入力</v>
      </c>
      <c r="P129" s="11"/>
    </row>
    <row r="130" spans="1:16" s="5" customFormat="1" ht="33" customHeight="1">
      <c r="A130" s="20">
        <f>'ｴﾝﾄﾘｰ女子'!A7</f>
        <v>6</v>
      </c>
      <c r="B130" s="12">
        <f>'ｴﾝﾄﾘｰ女子'!B7</f>
      </c>
      <c r="C130" s="12">
        <f>'ｴﾝﾄﾘｰ女子'!C7</f>
        <v>0</v>
      </c>
      <c r="D130" s="12">
        <f>'ｴﾝﾄﾘｰ女子'!D7</f>
        <v>0</v>
      </c>
      <c r="E130" s="40">
        <f>'ｴﾝﾄﾘｰ女子'!E7</f>
        <v>0</v>
      </c>
      <c r="F130" s="40">
        <f>'ｴﾝﾄﾘｰ女子'!N7</f>
      </c>
      <c r="G130" s="40">
        <f>'ｴﾝﾄﾘｰ女子'!O7</f>
      </c>
      <c r="H130" s="9">
        <f>'ｴﾝﾄﾘｰ女子'!M7</f>
      </c>
      <c r="I130" s="115">
        <f>'ｴﾝﾄﾘｰ女子'!G7</f>
        <v>0</v>
      </c>
      <c r="J130" s="19">
        <f>'ｴﾝﾄﾘｰ女子'!H7</f>
        <v>0</v>
      </c>
      <c r="K130" s="15">
        <f>'ｴﾝﾄﾘｰ女子'!Q7</f>
      </c>
      <c r="L130" s="93">
        <f>'ｴﾝﾄﾘｰ女子'!I7</f>
        <v>0</v>
      </c>
      <c r="M130" s="93">
        <f>'ｴﾝﾄﾘｰ女子'!J7</f>
        <v>0</v>
      </c>
      <c r="N130" s="41" t="str">
        <f>'ｴﾝﾄﾘｰ女子'!K7</f>
        <v>未入力</v>
      </c>
      <c r="P130" s="11"/>
    </row>
    <row r="131" spans="1:16" s="5" customFormat="1" ht="33" customHeight="1">
      <c r="A131" s="20">
        <f>'ｴﾝﾄﾘｰ女子'!A8</f>
        <v>7</v>
      </c>
      <c r="B131" s="12">
        <f>'ｴﾝﾄﾘｰ女子'!B8</f>
      </c>
      <c r="C131" s="12">
        <f>'ｴﾝﾄﾘｰ女子'!C8</f>
        <v>0</v>
      </c>
      <c r="D131" s="12">
        <f>'ｴﾝﾄﾘｰ女子'!D8</f>
        <v>0</v>
      </c>
      <c r="E131" s="40">
        <f>'ｴﾝﾄﾘｰ女子'!E8</f>
        <v>0</v>
      </c>
      <c r="F131" s="40">
        <f>'ｴﾝﾄﾘｰ女子'!N8</f>
      </c>
      <c r="G131" s="40">
        <f>'ｴﾝﾄﾘｰ女子'!O8</f>
      </c>
      <c r="H131" s="9">
        <f>'ｴﾝﾄﾘｰ女子'!M8</f>
      </c>
      <c r="I131" s="115">
        <f>'ｴﾝﾄﾘｰ女子'!G8</f>
        <v>0</v>
      </c>
      <c r="J131" s="19">
        <f>'ｴﾝﾄﾘｰ女子'!H8</f>
        <v>0</v>
      </c>
      <c r="K131" s="15">
        <f>'ｴﾝﾄﾘｰ女子'!Q8</f>
      </c>
      <c r="L131" s="93">
        <f>'ｴﾝﾄﾘｰ女子'!I8</f>
        <v>0</v>
      </c>
      <c r="M131" s="93">
        <f>'ｴﾝﾄﾘｰ女子'!J8</f>
        <v>0</v>
      </c>
      <c r="N131" s="41" t="str">
        <f>'ｴﾝﾄﾘｰ女子'!K8</f>
        <v>未入力</v>
      </c>
      <c r="P131" s="11"/>
    </row>
    <row r="132" spans="1:16" s="5" customFormat="1" ht="33" customHeight="1">
      <c r="A132" s="20">
        <f>'ｴﾝﾄﾘｰ女子'!A9</f>
        <v>8</v>
      </c>
      <c r="B132" s="12">
        <f>'ｴﾝﾄﾘｰ女子'!B9</f>
      </c>
      <c r="C132" s="12">
        <f>'ｴﾝﾄﾘｰ女子'!C9</f>
        <v>0</v>
      </c>
      <c r="D132" s="12">
        <f>'ｴﾝﾄﾘｰ女子'!D9</f>
        <v>0</v>
      </c>
      <c r="E132" s="40">
        <f>'ｴﾝﾄﾘｰ女子'!E9</f>
        <v>0</v>
      </c>
      <c r="F132" s="40">
        <f>'ｴﾝﾄﾘｰ女子'!N9</f>
      </c>
      <c r="G132" s="40">
        <f>'ｴﾝﾄﾘｰ女子'!O9</f>
      </c>
      <c r="H132" s="9">
        <f>'ｴﾝﾄﾘｰ女子'!M9</f>
      </c>
      <c r="I132" s="115">
        <f>'ｴﾝﾄﾘｰ女子'!G9</f>
        <v>0</v>
      </c>
      <c r="J132" s="19">
        <f>'ｴﾝﾄﾘｰ女子'!H9</f>
        <v>0</v>
      </c>
      <c r="K132" s="15">
        <f>'ｴﾝﾄﾘｰ女子'!Q9</f>
      </c>
      <c r="L132" s="93">
        <f>'ｴﾝﾄﾘｰ女子'!I9</f>
        <v>0</v>
      </c>
      <c r="M132" s="93">
        <f>'ｴﾝﾄﾘｰ女子'!J9</f>
        <v>0</v>
      </c>
      <c r="N132" s="41" t="str">
        <f>'ｴﾝﾄﾘｰ女子'!K9</f>
        <v>未入力</v>
      </c>
      <c r="P132" s="11"/>
    </row>
    <row r="133" spans="1:16" s="5" customFormat="1" ht="33" customHeight="1">
      <c r="A133" s="20">
        <f>'ｴﾝﾄﾘｰ女子'!A10</f>
        <v>9</v>
      </c>
      <c r="B133" s="12">
        <f>'ｴﾝﾄﾘｰ女子'!B10</f>
      </c>
      <c r="C133" s="12">
        <f>'ｴﾝﾄﾘｰ女子'!C10</f>
        <v>0</v>
      </c>
      <c r="D133" s="12">
        <f>'ｴﾝﾄﾘｰ女子'!D10</f>
        <v>0</v>
      </c>
      <c r="E133" s="40">
        <f>'ｴﾝﾄﾘｰ女子'!E10</f>
        <v>0</v>
      </c>
      <c r="F133" s="40">
        <f>'ｴﾝﾄﾘｰ女子'!N10</f>
      </c>
      <c r="G133" s="40">
        <f>'ｴﾝﾄﾘｰ女子'!O10</f>
      </c>
      <c r="H133" s="9">
        <f>'ｴﾝﾄﾘｰ女子'!M10</f>
      </c>
      <c r="I133" s="115">
        <f>'ｴﾝﾄﾘｰ女子'!G10</f>
        <v>0</v>
      </c>
      <c r="J133" s="19">
        <f>'ｴﾝﾄﾘｰ女子'!H10</f>
        <v>0</v>
      </c>
      <c r="K133" s="15">
        <f>'ｴﾝﾄﾘｰ女子'!Q10</f>
      </c>
      <c r="L133" s="93">
        <f>'ｴﾝﾄﾘｰ女子'!I10</f>
        <v>0</v>
      </c>
      <c r="M133" s="93">
        <f>'ｴﾝﾄﾘｰ女子'!J10</f>
        <v>0</v>
      </c>
      <c r="N133" s="41" t="str">
        <f>'ｴﾝﾄﾘｰ女子'!K10</f>
        <v>未入力</v>
      </c>
      <c r="P133" s="11"/>
    </row>
    <row r="134" spans="1:16" s="5" customFormat="1" ht="33" customHeight="1">
      <c r="A134" s="20">
        <f>'ｴﾝﾄﾘｰ女子'!A11</f>
        <v>10</v>
      </c>
      <c r="B134" s="12">
        <f>'ｴﾝﾄﾘｰ女子'!B11</f>
      </c>
      <c r="C134" s="12">
        <f>'ｴﾝﾄﾘｰ女子'!C11</f>
        <v>0</v>
      </c>
      <c r="D134" s="12">
        <f>'ｴﾝﾄﾘｰ女子'!D11</f>
        <v>0</v>
      </c>
      <c r="E134" s="40">
        <f>'ｴﾝﾄﾘｰ女子'!E11</f>
        <v>0</v>
      </c>
      <c r="F134" s="40">
        <f>'ｴﾝﾄﾘｰ女子'!N11</f>
      </c>
      <c r="G134" s="40">
        <f>'ｴﾝﾄﾘｰ女子'!O11</f>
      </c>
      <c r="H134" s="9">
        <f>'ｴﾝﾄﾘｰ女子'!M11</f>
      </c>
      <c r="I134" s="115">
        <f>'ｴﾝﾄﾘｰ女子'!G11</f>
        <v>0</v>
      </c>
      <c r="J134" s="19">
        <f>'ｴﾝﾄﾘｰ女子'!H11</f>
        <v>0</v>
      </c>
      <c r="K134" s="15">
        <f>'ｴﾝﾄﾘｰ女子'!Q11</f>
      </c>
      <c r="L134" s="93">
        <f>'ｴﾝﾄﾘｰ女子'!I11</f>
        <v>0</v>
      </c>
      <c r="M134" s="93">
        <f>'ｴﾝﾄﾘｰ女子'!J11</f>
        <v>0</v>
      </c>
      <c r="N134" s="41" t="str">
        <f>'ｴﾝﾄﾘｰ女子'!K11</f>
        <v>未入力</v>
      </c>
      <c r="P134" s="11"/>
    </row>
    <row r="135" spans="1:16" s="5" customFormat="1" ht="33" customHeight="1">
      <c r="A135" s="20">
        <f>'ｴﾝﾄﾘｰ女子'!A12</f>
        <v>11</v>
      </c>
      <c r="B135" s="12">
        <f>'ｴﾝﾄﾘｰ女子'!B12</f>
      </c>
      <c r="C135" s="12">
        <f>'ｴﾝﾄﾘｰ女子'!C12</f>
        <v>0</v>
      </c>
      <c r="D135" s="12">
        <f>'ｴﾝﾄﾘｰ女子'!D12</f>
        <v>0</v>
      </c>
      <c r="E135" s="40">
        <f>'ｴﾝﾄﾘｰ女子'!E12</f>
        <v>0</v>
      </c>
      <c r="F135" s="40">
        <f>'ｴﾝﾄﾘｰ女子'!N12</f>
      </c>
      <c r="G135" s="40">
        <f>'ｴﾝﾄﾘｰ女子'!O12</f>
      </c>
      <c r="H135" s="9">
        <f>'ｴﾝﾄﾘｰ女子'!M12</f>
      </c>
      <c r="I135" s="115">
        <f>'ｴﾝﾄﾘｰ女子'!G12</f>
        <v>0</v>
      </c>
      <c r="J135" s="19">
        <f>'ｴﾝﾄﾘｰ女子'!H12</f>
        <v>0</v>
      </c>
      <c r="K135" s="15">
        <f>'ｴﾝﾄﾘｰ女子'!Q12</f>
      </c>
      <c r="L135" s="93">
        <f>'ｴﾝﾄﾘｰ女子'!I12</f>
        <v>0</v>
      </c>
      <c r="M135" s="93">
        <f>'ｴﾝﾄﾘｰ女子'!J12</f>
        <v>0</v>
      </c>
      <c r="N135" s="41" t="str">
        <f>'ｴﾝﾄﾘｰ女子'!K12</f>
        <v>未入力</v>
      </c>
      <c r="P135" s="11"/>
    </row>
    <row r="136" spans="1:16" s="5" customFormat="1" ht="33" customHeight="1">
      <c r="A136" s="20">
        <f>'ｴﾝﾄﾘｰ女子'!A13</f>
        <v>12</v>
      </c>
      <c r="B136" s="12">
        <f>'ｴﾝﾄﾘｰ女子'!B13</f>
      </c>
      <c r="C136" s="12">
        <f>'ｴﾝﾄﾘｰ女子'!C13</f>
        <v>0</v>
      </c>
      <c r="D136" s="12">
        <f>'ｴﾝﾄﾘｰ女子'!D13</f>
        <v>0</v>
      </c>
      <c r="E136" s="40">
        <f>'ｴﾝﾄﾘｰ女子'!E13</f>
        <v>0</v>
      </c>
      <c r="F136" s="40">
        <f>'ｴﾝﾄﾘｰ女子'!N13</f>
      </c>
      <c r="G136" s="40">
        <f>'ｴﾝﾄﾘｰ女子'!O13</f>
      </c>
      <c r="H136" s="9">
        <f>'ｴﾝﾄﾘｰ女子'!M13</f>
      </c>
      <c r="I136" s="115">
        <f>'ｴﾝﾄﾘｰ女子'!G13</f>
        <v>0</v>
      </c>
      <c r="J136" s="19">
        <f>'ｴﾝﾄﾘｰ女子'!H13</f>
        <v>0</v>
      </c>
      <c r="K136" s="15">
        <f>'ｴﾝﾄﾘｰ女子'!Q13</f>
      </c>
      <c r="L136" s="93">
        <f>'ｴﾝﾄﾘｰ女子'!I13</f>
        <v>0</v>
      </c>
      <c r="M136" s="93">
        <f>'ｴﾝﾄﾘｰ女子'!J13</f>
        <v>0</v>
      </c>
      <c r="N136" s="41" t="str">
        <f>'ｴﾝﾄﾘｰ女子'!K13</f>
        <v>未入力</v>
      </c>
      <c r="P136" s="11"/>
    </row>
    <row r="137" spans="1:16" s="5" customFormat="1" ht="33" customHeight="1">
      <c r="A137" s="20">
        <f>'ｴﾝﾄﾘｰ女子'!A14</f>
        <v>13</v>
      </c>
      <c r="B137" s="12">
        <f>'ｴﾝﾄﾘｰ女子'!B14</f>
      </c>
      <c r="C137" s="12">
        <f>'ｴﾝﾄﾘｰ女子'!C14</f>
        <v>0</v>
      </c>
      <c r="D137" s="12">
        <f>'ｴﾝﾄﾘｰ女子'!D14</f>
        <v>0</v>
      </c>
      <c r="E137" s="40">
        <f>'ｴﾝﾄﾘｰ女子'!E14</f>
        <v>0</v>
      </c>
      <c r="F137" s="40">
        <f>'ｴﾝﾄﾘｰ女子'!N14</f>
      </c>
      <c r="G137" s="40">
        <f>'ｴﾝﾄﾘｰ女子'!O14</f>
      </c>
      <c r="H137" s="9">
        <f>'ｴﾝﾄﾘｰ女子'!M14</f>
      </c>
      <c r="I137" s="115">
        <f>'ｴﾝﾄﾘｰ女子'!G14</f>
        <v>0</v>
      </c>
      <c r="J137" s="19">
        <f>'ｴﾝﾄﾘｰ女子'!H14</f>
        <v>0</v>
      </c>
      <c r="K137" s="15">
        <f>'ｴﾝﾄﾘｰ女子'!Q14</f>
      </c>
      <c r="L137" s="93">
        <f>'ｴﾝﾄﾘｰ女子'!I14</f>
        <v>0</v>
      </c>
      <c r="M137" s="93">
        <f>'ｴﾝﾄﾘｰ女子'!J14</f>
        <v>0</v>
      </c>
      <c r="N137" s="41" t="str">
        <f>'ｴﾝﾄﾘｰ女子'!K14</f>
        <v>未入力</v>
      </c>
      <c r="P137" s="11"/>
    </row>
    <row r="138" spans="1:16" s="5" customFormat="1" ht="33" customHeight="1">
      <c r="A138" s="20">
        <f>'ｴﾝﾄﾘｰ女子'!A15</f>
        <v>14</v>
      </c>
      <c r="B138" s="12">
        <f>'ｴﾝﾄﾘｰ女子'!B15</f>
      </c>
      <c r="C138" s="12">
        <f>'ｴﾝﾄﾘｰ女子'!C15</f>
        <v>0</v>
      </c>
      <c r="D138" s="12">
        <f>'ｴﾝﾄﾘｰ女子'!D15</f>
        <v>0</v>
      </c>
      <c r="E138" s="40">
        <f>'ｴﾝﾄﾘｰ女子'!E15</f>
        <v>0</v>
      </c>
      <c r="F138" s="40">
        <f>'ｴﾝﾄﾘｰ女子'!N15</f>
      </c>
      <c r="G138" s="40">
        <f>'ｴﾝﾄﾘｰ女子'!O15</f>
      </c>
      <c r="H138" s="9">
        <f>'ｴﾝﾄﾘｰ女子'!M15</f>
      </c>
      <c r="I138" s="115">
        <f>'ｴﾝﾄﾘｰ女子'!G15</f>
        <v>0</v>
      </c>
      <c r="J138" s="19">
        <f>'ｴﾝﾄﾘｰ女子'!H15</f>
        <v>0</v>
      </c>
      <c r="K138" s="15">
        <f>'ｴﾝﾄﾘｰ女子'!Q15</f>
      </c>
      <c r="L138" s="93">
        <f>'ｴﾝﾄﾘｰ女子'!I15</f>
        <v>0</v>
      </c>
      <c r="M138" s="93">
        <f>'ｴﾝﾄﾘｰ女子'!J15</f>
        <v>0</v>
      </c>
      <c r="N138" s="41" t="str">
        <f>'ｴﾝﾄﾘｰ女子'!K15</f>
        <v>未入力</v>
      </c>
      <c r="P138" s="11"/>
    </row>
    <row r="139" spans="1:16" s="5" customFormat="1" ht="33" customHeight="1">
      <c r="A139" s="20">
        <f>'ｴﾝﾄﾘｰ女子'!A16</f>
        <v>15</v>
      </c>
      <c r="B139" s="12">
        <f>'ｴﾝﾄﾘｰ女子'!B16</f>
      </c>
      <c r="C139" s="12">
        <f>'ｴﾝﾄﾘｰ女子'!C16</f>
        <v>0</v>
      </c>
      <c r="D139" s="12">
        <f>'ｴﾝﾄﾘｰ女子'!D16</f>
        <v>0</v>
      </c>
      <c r="E139" s="40">
        <f>'ｴﾝﾄﾘｰ女子'!E16</f>
        <v>0</v>
      </c>
      <c r="F139" s="40">
        <f>'ｴﾝﾄﾘｰ女子'!N16</f>
      </c>
      <c r="G139" s="40">
        <f>'ｴﾝﾄﾘｰ女子'!O16</f>
      </c>
      <c r="H139" s="9">
        <f>'ｴﾝﾄﾘｰ女子'!M16</f>
      </c>
      <c r="I139" s="115">
        <f>'ｴﾝﾄﾘｰ女子'!G16</f>
        <v>0</v>
      </c>
      <c r="J139" s="19">
        <f>'ｴﾝﾄﾘｰ女子'!H16</f>
        <v>0</v>
      </c>
      <c r="K139" s="15">
        <f>'ｴﾝﾄﾘｰ女子'!Q16</f>
      </c>
      <c r="L139" s="93">
        <f>'ｴﾝﾄﾘｰ女子'!I16</f>
        <v>0</v>
      </c>
      <c r="M139" s="93">
        <f>'ｴﾝﾄﾘｰ女子'!J16</f>
        <v>0</v>
      </c>
      <c r="N139" s="41" t="str">
        <f>'ｴﾝﾄﾘｰ女子'!K16</f>
        <v>未入力</v>
      </c>
      <c r="P139" s="11"/>
    </row>
    <row r="140" spans="1:16" s="5" customFormat="1" ht="33" customHeight="1">
      <c r="A140" s="20">
        <f>'ｴﾝﾄﾘｰ女子'!A17</f>
        <v>16</v>
      </c>
      <c r="B140" s="12">
        <f>'ｴﾝﾄﾘｰ女子'!B17</f>
      </c>
      <c r="C140" s="12">
        <f>'ｴﾝﾄﾘｰ女子'!C17</f>
        <v>0</v>
      </c>
      <c r="D140" s="12">
        <f>'ｴﾝﾄﾘｰ女子'!D17</f>
        <v>0</v>
      </c>
      <c r="E140" s="40">
        <f>'ｴﾝﾄﾘｰ女子'!E17</f>
        <v>0</v>
      </c>
      <c r="F140" s="40">
        <f>'ｴﾝﾄﾘｰ女子'!N17</f>
      </c>
      <c r="G140" s="40">
        <f>'ｴﾝﾄﾘｰ女子'!O17</f>
      </c>
      <c r="H140" s="9">
        <f>'ｴﾝﾄﾘｰ女子'!M17</f>
      </c>
      <c r="I140" s="115">
        <f>'ｴﾝﾄﾘｰ女子'!G17</f>
        <v>0</v>
      </c>
      <c r="J140" s="19">
        <f>'ｴﾝﾄﾘｰ女子'!H17</f>
        <v>0</v>
      </c>
      <c r="K140" s="15">
        <f>'ｴﾝﾄﾘｰ女子'!Q17</f>
      </c>
      <c r="L140" s="93">
        <f>'ｴﾝﾄﾘｰ女子'!I17</f>
        <v>0</v>
      </c>
      <c r="M140" s="93">
        <f>'ｴﾝﾄﾘｰ女子'!J17</f>
        <v>0</v>
      </c>
      <c r="N140" s="41" t="str">
        <f>'ｴﾝﾄﾘｰ女子'!K17</f>
        <v>未入力</v>
      </c>
      <c r="P140" s="11"/>
    </row>
    <row r="141" spans="1:16" s="5" customFormat="1" ht="33" customHeight="1">
      <c r="A141" s="20">
        <f>'ｴﾝﾄﾘｰ女子'!A18</f>
        <v>17</v>
      </c>
      <c r="B141" s="12">
        <f>'ｴﾝﾄﾘｰ女子'!B18</f>
      </c>
      <c r="C141" s="12">
        <f>'ｴﾝﾄﾘｰ女子'!C18</f>
        <v>0</v>
      </c>
      <c r="D141" s="12">
        <f>'ｴﾝﾄﾘｰ女子'!D18</f>
        <v>0</v>
      </c>
      <c r="E141" s="40">
        <f>'ｴﾝﾄﾘｰ女子'!E18</f>
        <v>0</v>
      </c>
      <c r="F141" s="40">
        <f>'ｴﾝﾄﾘｰ女子'!N18</f>
      </c>
      <c r="G141" s="40">
        <f>'ｴﾝﾄﾘｰ女子'!O18</f>
      </c>
      <c r="H141" s="9">
        <f>'ｴﾝﾄﾘｰ女子'!M18</f>
      </c>
      <c r="I141" s="115">
        <f>'ｴﾝﾄﾘｰ女子'!G18</f>
        <v>0</v>
      </c>
      <c r="J141" s="19">
        <f>'ｴﾝﾄﾘｰ女子'!H18</f>
        <v>0</v>
      </c>
      <c r="K141" s="15">
        <f>'ｴﾝﾄﾘｰ女子'!Q18</f>
      </c>
      <c r="L141" s="93">
        <f>'ｴﾝﾄﾘｰ女子'!I18</f>
        <v>0</v>
      </c>
      <c r="M141" s="93">
        <f>'ｴﾝﾄﾘｰ女子'!J18</f>
        <v>0</v>
      </c>
      <c r="N141" s="41" t="str">
        <f>'ｴﾝﾄﾘｰ女子'!K18</f>
        <v>未入力</v>
      </c>
      <c r="P141" s="11"/>
    </row>
    <row r="142" spans="1:16" s="5" customFormat="1" ht="33" customHeight="1">
      <c r="A142" s="20">
        <f>'ｴﾝﾄﾘｰ女子'!A19</f>
        <v>18</v>
      </c>
      <c r="B142" s="12">
        <f>'ｴﾝﾄﾘｰ女子'!B19</f>
      </c>
      <c r="C142" s="12">
        <f>'ｴﾝﾄﾘｰ女子'!C19</f>
        <v>0</v>
      </c>
      <c r="D142" s="12">
        <f>'ｴﾝﾄﾘｰ女子'!D19</f>
        <v>0</v>
      </c>
      <c r="E142" s="40">
        <f>'ｴﾝﾄﾘｰ女子'!E19</f>
        <v>0</v>
      </c>
      <c r="F142" s="40">
        <f>'ｴﾝﾄﾘｰ女子'!N19</f>
      </c>
      <c r="G142" s="40">
        <f>'ｴﾝﾄﾘｰ女子'!O19</f>
      </c>
      <c r="H142" s="9">
        <f>'ｴﾝﾄﾘｰ女子'!M19</f>
      </c>
      <c r="I142" s="115">
        <f>'ｴﾝﾄﾘｰ女子'!G19</f>
        <v>0</v>
      </c>
      <c r="J142" s="19">
        <f>'ｴﾝﾄﾘｰ女子'!H19</f>
        <v>0</v>
      </c>
      <c r="K142" s="15">
        <f>'ｴﾝﾄﾘｰ女子'!Q19</f>
      </c>
      <c r="L142" s="93">
        <f>'ｴﾝﾄﾘｰ女子'!I19</f>
        <v>0</v>
      </c>
      <c r="M142" s="93">
        <f>'ｴﾝﾄﾘｰ女子'!J19</f>
        <v>0</v>
      </c>
      <c r="N142" s="41" t="str">
        <f>'ｴﾝﾄﾘｰ女子'!K19</f>
        <v>未入力</v>
      </c>
      <c r="P142" s="11"/>
    </row>
    <row r="143" spans="1:16" s="5" customFormat="1" ht="33" customHeight="1">
      <c r="A143" s="20">
        <f>'ｴﾝﾄﾘｰ女子'!A20</f>
        <v>19</v>
      </c>
      <c r="B143" s="12">
        <f>'ｴﾝﾄﾘｰ女子'!B20</f>
      </c>
      <c r="C143" s="12">
        <f>'ｴﾝﾄﾘｰ女子'!C20</f>
        <v>0</v>
      </c>
      <c r="D143" s="12">
        <f>'ｴﾝﾄﾘｰ女子'!D20</f>
        <v>0</v>
      </c>
      <c r="E143" s="40">
        <f>'ｴﾝﾄﾘｰ女子'!E20</f>
        <v>0</v>
      </c>
      <c r="F143" s="40">
        <f>'ｴﾝﾄﾘｰ女子'!N20</f>
      </c>
      <c r="G143" s="40">
        <f>'ｴﾝﾄﾘｰ女子'!O20</f>
      </c>
      <c r="H143" s="9">
        <f>'ｴﾝﾄﾘｰ女子'!M20</f>
      </c>
      <c r="I143" s="115">
        <f>'ｴﾝﾄﾘｰ女子'!G20</f>
        <v>0</v>
      </c>
      <c r="J143" s="19">
        <f>'ｴﾝﾄﾘｰ女子'!H20</f>
        <v>0</v>
      </c>
      <c r="K143" s="15">
        <f>'ｴﾝﾄﾘｰ女子'!Q20</f>
      </c>
      <c r="L143" s="93">
        <f>'ｴﾝﾄﾘｰ女子'!I20</f>
        <v>0</v>
      </c>
      <c r="M143" s="93">
        <f>'ｴﾝﾄﾘｰ女子'!J20</f>
        <v>0</v>
      </c>
      <c r="N143" s="41" t="str">
        <f>'ｴﾝﾄﾘｰ女子'!K20</f>
        <v>未入力</v>
      </c>
      <c r="P143" s="11"/>
    </row>
    <row r="144" spans="1:16" s="5" customFormat="1" ht="33" customHeight="1">
      <c r="A144" s="20">
        <f>'ｴﾝﾄﾘｰ女子'!A21</f>
        <v>20</v>
      </c>
      <c r="B144" s="12">
        <f>'ｴﾝﾄﾘｰ女子'!B21</f>
      </c>
      <c r="C144" s="12">
        <f>'ｴﾝﾄﾘｰ女子'!C21</f>
        <v>0</v>
      </c>
      <c r="D144" s="12">
        <f>'ｴﾝﾄﾘｰ女子'!D21</f>
        <v>0</v>
      </c>
      <c r="E144" s="40">
        <f>'ｴﾝﾄﾘｰ女子'!E21</f>
        <v>0</v>
      </c>
      <c r="F144" s="40">
        <f>'ｴﾝﾄﾘｰ女子'!N21</f>
      </c>
      <c r="G144" s="40">
        <f>'ｴﾝﾄﾘｰ女子'!O21</f>
      </c>
      <c r="H144" s="9">
        <f>'ｴﾝﾄﾘｰ女子'!M21</f>
      </c>
      <c r="I144" s="115">
        <f>'ｴﾝﾄﾘｰ女子'!G21</f>
        <v>0</v>
      </c>
      <c r="J144" s="19">
        <f>'ｴﾝﾄﾘｰ女子'!H21</f>
        <v>0</v>
      </c>
      <c r="K144" s="15">
        <f>'ｴﾝﾄﾘｰ女子'!Q21</f>
      </c>
      <c r="L144" s="93">
        <f>'ｴﾝﾄﾘｰ女子'!I21</f>
        <v>0</v>
      </c>
      <c r="M144" s="93">
        <f>'ｴﾝﾄﾘｰ女子'!J21</f>
        <v>0</v>
      </c>
      <c r="N144" s="41" t="str">
        <f>'ｴﾝﾄﾘｰ女子'!K21</f>
        <v>未入力</v>
      </c>
      <c r="P144" s="11"/>
    </row>
    <row r="145" spans="1:16" s="5" customFormat="1" ht="33" customHeight="1">
      <c r="A145" s="20">
        <f>'ｴﾝﾄﾘｰ女子'!A22</f>
        <v>21</v>
      </c>
      <c r="B145" s="12">
        <f>'ｴﾝﾄﾘｰ女子'!B22</f>
      </c>
      <c r="C145" s="12">
        <f>'ｴﾝﾄﾘｰ女子'!C22</f>
        <v>0</v>
      </c>
      <c r="D145" s="12">
        <f>'ｴﾝﾄﾘｰ女子'!D22</f>
        <v>0</v>
      </c>
      <c r="E145" s="40">
        <f>'ｴﾝﾄﾘｰ女子'!E22</f>
        <v>0</v>
      </c>
      <c r="F145" s="40">
        <f>'ｴﾝﾄﾘｰ女子'!N22</f>
      </c>
      <c r="G145" s="40">
        <f>'ｴﾝﾄﾘｰ女子'!O22</f>
      </c>
      <c r="H145" s="9">
        <f>'ｴﾝﾄﾘｰ女子'!M22</f>
      </c>
      <c r="I145" s="115">
        <f>'ｴﾝﾄﾘｰ女子'!G22</f>
        <v>0</v>
      </c>
      <c r="J145" s="19">
        <f>'ｴﾝﾄﾘｰ女子'!H22</f>
        <v>0</v>
      </c>
      <c r="K145" s="15">
        <f>'ｴﾝﾄﾘｰ女子'!Q22</f>
      </c>
      <c r="L145" s="93">
        <f>'ｴﾝﾄﾘｰ女子'!I22</f>
        <v>0</v>
      </c>
      <c r="M145" s="93">
        <f>'ｴﾝﾄﾘｰ女子'!J22</f>
        <v>0</v>
      </c>
      <c r="N145" s="41" t="str">
        <f>'ｴﾝﾄﾘｰ女子'!K22</f>
        <v>未入力</v>
      </c>
      <c r="P145" s="11"/>
    </row>
    <row r="146" spans="1:16" s="5" customFormat="1" ht="33" customHeight="1">
      <c r="A146" s="20">
        <f>'ｴﾝﾄﾘｰ女子'!A23</f>
        <v>22</v>
      </c>
      <c r="B146" s="12">
        <f>'ｴﾝﾄﾘｰ女子'!B23</f>
      </c>
      <c r="C146" s="12">
        <f>'ｴﾝﾄﾘｰ女子'!C23</f>
        <v>0</v>
      </c>
      <c r="D146" s="12">
        <f>'ｴﾝﾄﾘｰ女子'!D23</f>
        <v>0</v>
      </c>
      <c r="E146" s="40">
        <f>'ｴﾝﾄﾘｰ女子'!E23</f>
        <v>0</v>
      </c>
      <c r="F146" s="40">
        <f>'ｴﾝﾄﾘｰ女子'!N23</f>
      </c>
      <c r="G146" s="40">
        <f>'ｴﾝﾄﾘｰ女子'!O23</f>
      </c>
      <c r="H146" s="9">
        <f>'ｴﾝﾄﾘｰ女子'!M23</f>
      </c>
      <c r="I146" s="115">
        <f>'ｴﾝﾄﾘｰ女子'!G23</f>
        <v>0</v>
      </c>
      <c r="J146" s="19">
        <f>'ｴﾝﾄﾘｰ女子'!H23</f>
        <v>0</v>
      </c>
      <c r="K146" s="15">
        <f>'ｴﾝﾄﾘｰ女子'!Q23</f>
      </c>
      <c r="L146" s="93">
        <f>'ｴﾝﾄﾘｰ女子'!I23</f>
        <v>0</v>
      </c>
      <c r="M146" s="93">
        <f>'ｴﾝﾄﾘｰ女子'!J23</f>
        <v>0</v>
      </c>
      <c r="N146" s="41" t="str">
        <f>'ｴﾝﾄﾘｰ女子'!K23</f>
        <v>未入力</v>
      </c>
      <c r="P146" s="11"/>
    </row>
    <row r="147" spans="1:16" s="5" customFormat="1" ht="33" customHeight="1">
      <c r="A147" s="20">
        <f>'ｴﾝﾄﾘｰ女子'!A24</f>
        <v>23</v>
      </c>
      <c r="B147" s="12">
        <f>'ｴﾝﾄﾘｰ女子'!B24</f>
      </c>
      <c r="C147" s="12">
        <f>'ｴﾝﾄﾘｰ女子'!C24</f>
        <v>0</v>
      </c>
      <c r="D147" s="12">
        <f>'ｴﾝﾄﾘｰ女子'!D24</f>
        <v>0</v>
      </c>
      <c r="E147" s="40">
        <f>'ｴﾝﾄﾘｰ女子'!E24</f>
        <v>0</v>
      </c>
      <c r="F147" s="40">
        <f>'ｴﾝﾄﾘｰ女子'!N24</f>
      </c>
      <c r="G147" s="40">
        <f>'ｴﾝﾄﾘｰ女子'!O24</f>
      </c>
      <c r="H147" s="9">
        <f>'ｴﾝﾄﾘｰ女子'!M24</f>
      </c>
      <c r="I147" s="115">
        <f>'ｴﾝﾄﾘｰ女子'!G24</f>
        <v>0</v>
      </c>
      <c r="J147" s="19">
        <f>'ｴﾝﾄﾘｰ女子'!H24</f>
        <v>0</v>
      </c>
      <c r="K147" s="15">
        <f>'ｴﾝﾄﾘｰ女子'!Q24</f>
      </c>
      <c r="L147" s="93">
        <f>'ｴﾝﾄﾘｰ女子'!I24</f>
        <v>0</v>
      </c>
      <c r="M147" s="93">
        <f>'ｴﾝﾄﾘｰ女子'!J24</f>
        <v>0</v>
      </c>
      <c r="N147" s="41" t="str">
        <f>'ｴﾝﾄﾘｰ女子'!K24</f>
        <v>未入力</v>
      </c>
      <c r="P147" s="11"/>
    </row>
    <row r="148" spans="1:16" s="5" customFormat="1" ht="33" customHeight="1">
      <c r="A148" s="20">
        <f>'ｴﾝﾄﾘｰ女子'!A25</f>
        <v>24</v>
      </c>
      <c r="B148" s="12">
        <f>'ｴﾝﾄﾘｰ女子'!B25</f>
      </c>
      <c r="C148" s="12">
        <f>'ｴﾝﾄﾘｰ女子'!C25</f>
        <v>0</v>
      </c>
      <c r="D148" s="12">
        <f>'ｴﾝﾄﾘｰ女子'!D25</f>
        <v>0</v>
      </c>
      <c r="E148" s="40">
        <f>'ｴﾝﾄﾘｰ女子'!E25</f>
        <v>0</v>
      </c>
      <c r="F148" s="40">
        <f>'ｴﾝﾄﾘｰ女子'!N25</f>
      </c>
      <c r="G148" s="40">
        <f>'ｴﾝﾄﾘｰ女子'!O25</f>
      </c>
      <c r="H148" s="9">
        <f>'ｴﾝﾄﾘｰ女子'!M25</f>
      </c>
      <c r="I148" s="115">
        <f>'ｴﾝﾄﾘｰ女子'!G25</f>
        <v>0</v>
      </c>
      <c r="J148" s="19">
        <f>'ｴﾝﾄﾘｰ女子'!H25</f>
        <v>0</v>
      </c>
      <c r="K148" s="15">
        <f>'ｴﾝﾄﾘｰ女子'!Q25</f>
      </c>
      <c r="L148" s="93">
        <f>'ｴﾝﾄﾘｰ女子'!I25</f>
        <v>0</v>
      </c>
      <c r="M148" s="93">
        <f>'ｴﾝﾄﾘｰ女子'!J25</f>
        <v>0</v>
      </c>
      <c r="N148" s="41" t="str">
        <f>'ｴﾝﾄﾘｰ女子'!K25</f>
        <v>未入力</v>
      </c>
      <c r="P148" s="11"/>
    </row>
    <row r="149" spans="1:16" s="5" customFormat="1" ht="33" customHeight="1">
      <c r="A149" s="22">
        <f>'ｴﾝﾄﾘｰ女子'!A26</f>
        <v>25</v>
      </c>
      <c r="B149" s="14">
        <f>'ｴﾝﾄﾘｰ女子'!B26</f>
      </c>
      <c r="C149" s="14">
        <f>'ｴﾝﾄﾘｰ女子'!C26</f>
        <v>0</v>
      </c>
      <c r="D149" s="14">
        <f>'ｴﾝﾄﾘｰ女子'!D26</f>
        <v>0</v>
      </c>
      <c r="E149" s="42">
        <f>'ｴﾝﾄﾘｰ女子'!E26</f>
        <v>0</v>
      </c>
      <c r="F149" s="42">
        <f>'ｴﾝﾄﾘｰ女子'!N26</f>
      </c>
      <c r="G149" s="42">
        <f>'ｴﾝﾄﾘｰ女子'!O26</f>
      </c>
      <c r="H149" s="10">
        <f>'ｴﾝﾄﾘｰ女子'!M26</f>
      </c>
      <c r="I149" s="116">
        <f>'ｴﾝﾄﾘｰ女子'!G26</f>
        <v>0</v>
      </c>
      <c r="J149" s="21">
        <f>'ｴﾝﾄﾘｰ女子'!H26</f>
        <v>0</v>
      </c>
      <c r="K149" s="16">
        <f>'ｴﾝﾄﾘｰ女子'!Q26</f>
      </c>
      <c r="L149" s="94">
        <f>'ｴﾝﾄﾘｰ女子'!I26</f>
        <v>0</v>
      </c>
      <c r="M149" s="94">
        <f>'ｴﾝﾄﾘｰ女子'!J26</f>
        <v>0</v>
      </c>
      <c r="N149" s="43" t="str">
        <f>'ｴﾝﾄﾘｰ女子'!K26</f>
        <v>未入力</v>
      </c>
      <c r="P149" s="11"/>
    </row>
    <row r="150" spans="1:16" s="5" customFormat="1" ht="33" customHeight="1">
      <c r="A150" s="100"/>
      <c r="B150" s="100"/>
      <c r="C150" s="102"/>
      <c r="D150" s="102"/>
      <c r="E150" s="101"/>
      <c r="F150" s="101"/>
      <c r="G150" s="101"/>
      <c r="H150" s="100"/>
      <c r="I150" s="117"/>
      <c r="J150" s="103"/>
      <c r="K150" s="100"/>
      <c r="L150" s="103"/>
      <c r="M150" s="103"/>
      <c r="N150" s="100"/>
      <c r="P150" s="104"/>
    </row>
    <row r="151" ht="9.75" customHeight="1">
      <c r="G151" s="203"/>
    </row>
    <row r="152" spans="1:14" s="30" customFormat="1" ht="18.75">
      <c r="A152" s="27"/>
      <c r="B152" s="28"/>
      <c r="C152" s="378">
        <f>'実施報告・申込書'!$C$16</f>
        <v>0</v>
      </c>
      <c r="D152" s="379"/>
      <c r="E152" s="379"/>
      <c r="F152" s="379"/>
      <c r="G152" s="380"/>
      <c r="H152" s="4"/>
      <c r="I152" s="108"/>
      <c r="J152" s="202"/>
      <c r="K152" s="27"/>
      <c r="L152" s="29"/>
      <c r="M152" s="108" t="s">
        <v>118</v>
      </c>
      <c r="N152" s="29" t="s">
        <v>1539</v>
      </c>
    </row>
    <row r="153" spans="1:14" s="30" customFormat="1" ht="9.75" customHeight="1">
      <c r="A153" s="27"/>
      <c r="B153" s="28"/>
      <c r="C153" s="47"/>
      <c r="D153" s="195"/>
      <c r="E153" s="202"/>
      <c r="F153" s="4"/>
      <c r="G153" s="204"/>
      <c r="H153" s="4"/>
      <c r="I153" s="108"/>
      <c r="J153" s="202"/>
      <c r="K153" s="27"/>
      <c r="L153" s="29"/>
      <c r="M153" s="108"/>
      <c r="N153" s="29"/>
    </row>
    <row r="154" spans="1:102" s="30" customFormat="1" ht="33" customHeight="1">
      <c r="A154" s="56" t="s">
        <v>25</v>
      </c>
      <c r="B154" s="33" t="s">
        <v>61</v>
      </c>
      <c r="C154" s="33" t="s">
        <v>94</v>
      </c>
      <c r="D154" s="33" t="s">
        <v>60</v>
      </c>
      <c r="E154" s="33" t="s">
        <v>45</v>
      </c>
      <c r="F154" s="32" t="s">
        <v>164</v>
      </c>
      <c r="G154" s="32" t="s">
        <v>1582</v>
      </c>
      <c r="H154" s="33" t="s">
        <v>26</v>
      </c>
      <c r="I154" s="33" t="s">
        <v>95</v>
      </c>
      <c r="J154" s="268" t="s">
        <v>62</v>
      </c>
      <c r="K154" s="56" t="s">
        <v>1538</v>
      </c>
      <c r="L154" s="32" t="s">
        <v>1581</v>
      </c>
      <c r="M154" s="32" t="s">
        <v>166</v>
      </c>
      <c r="N154" s="267" t="s">
        <v>186</v>
      </c>
      <c r="O154" s="4"/>
      <c r="P154" s="34" t="s">
        <v>87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</row>
    <row r="155" spans="1:16" s="5" customFormat="1" ht="33" customHeight="1">
      <c r="A155" s="20">
        <f>'ｴﾝﾄﾘｰ女子'!A27</f>
        <v>26</v>
      </c>
      <c r="B155" s="12">
        <f>'ｴﾝﾄﾘｰ女子'!B27</f>
      </c>
      <c r="C155" s="12">
        <f>'ｴﾝﾄﾘｰ女子'!C27</f>
        <v>0</v>
      </c>
      <c r="D155" s="12">
        <f>'ｴﾝﾄﾘｰ女子'!D27</f>
        <v>0</v>
      </c>
      <c r="E155" s="40">
        <f>'ｴﾝﾄﾘｰ女子'!E27</f>
        <v>0</v>
      </c>
      <c r="F155" s="40">
        <f>'ｴﾝﾄﾘｰ女子'!N27</f>
      </c>
      <c r="G155" s="40">
        <f>'ｴﾝﾄﾘｰ女子'!O27</f>
      </c>
      <c r="H155" s="9">
        <f>'ｴﾝﾄﾘｰ女子'!M27</f>
      </c>
      <c r="I155" s="115">
        <f>'ｴﾝﾄﾘｰ女子'!G27</f>
        <v>0</v>
      </c>
      <c r="J155" s="19">
        <f>'ｴﾝﾄﾘｰ女子'!H27</f>
        <v>0</v>
      </c>
      <c r="K155" s="15">
        <f>'ｴﾝﾄﾘｰ女子'!Q27</f>
      </c>
      <c r="L155" s="95">
        <f>'ｴﾝﾄﾘｰ女子'!I27</f>
        <v>0</v>
      </c>
      <c r="M155" s="95">
        <f>'ｴﾝﾄﾘｰ女子'!J27</f>
        <v>0</v>
      </c>
      <c r="N155" s="38" t="str">
        <f>'ｴﾝﾄﾘｰ女子'!K27</f>
        <v>未入力</v>
      </c>
      <c r="P155" s="11"/>
    </row>
    <row r="156" spans="1:16" s="5" customFormat="1" ht="33" customHeight="1">
      <c r="A156" s="20">
        <f>'ｴﾝﾄﾘｰ女子'!A28</f>
        <v>27</v>
      </c>
      <c r="B156" s="12">
        <f>'ｴﾝﾄﾘｰ女子'!B28</f>
      </c>
      <c r="C156" s="12">
        <f>'ｴﾝﾄﾘｰ女子'!C28</f>
        <v>0</v>
      </c>
      <c r="D156" s="12">
        <f>'ｴﾝﾄﾘｰ女子'!D28</f>
        <v>0</v>
      </c>
      <c r="E156" s="40">
        <f>'ｴﾝﾄﾘｰ女子'!E28</f>
        <v>0</v>
      </c>
      <c r="F156" s="40">
        <f>'ｴﾝﾄﾘｰ女子'!N28</f>
      </c>
      <c r="G156" s="40">
        <f>'ｴﾝﾄﾘｰ女子'!O28</f>
      </c>
      <c r="H156" s="9">
        <f>'ｴﾝﾄﾘｰ女子'!M28</f>
      </c>
      <c r="I156" s="115">
        <f>'ｴﾝﾄﾘｰ女子'!G28</f>
        <v>0</v>
      </c>
      <c r="J156" s="19">
        <f>'ｴﾝﾄﾘｰ女子'!H28</f>
        <v>0</v>
      </c>
      <c r="K156" s="15">
        <f>'ｴﾝﾄﾘｰ女子'!Q28</f>
      </c>
      <c r="L156" s="93">
        <f>'ｴﾝﾄﾘｰ女子'!I28</f>
        <v>0</v>
      </c>
      <c r="M156" s="93">
        <f>'ｴﾝﾄﾘｰ女子'!J28</f>
        <v>0</v>
      </c>
      <c r="N156" s="41" t="str">
        <f>'ｴﾝﾄﾘｰ女子'!K28</f>
        <v>未入力</v>
      </c>
      <c r="P156" s="11"/>
    </row>
    <row r="157" spans="1:16" s="5" customFormat="1" ht="33" customHeight="1">
      <c r="A157" s="20">
        <f>'ｴﾝﾄﾘｰ女子'!A29</f>
        <v>28</v>
      </c>
      <c r="B157" s="12">
        <f>'ｴﾝﾄﾘｰ女子'!B29</f>
      </c>
      <c r="C157" s="12">
        <f>'ｴﾝﾄﾘｰ女子'!C29</f>
        <v>0</v>
      </c>
      <c r="D157" s="12">
        <f>'ｴﾝﾄﾘｰ女子'!D29</f>
        <v>0</v>
      </c>
      <c r="E157" s="40">
        <f>'ｴﾝﾄﾘｰ女子'!E29</f>
        <v>0</v>
      </c>
      <c r="F157" s="40">
        <f>'ｴﾝﾄﾘｰ女子'!N29</f>
      </c>
      <c r="G157" s="40">
        <f>'ｴﾝﾄﾘｰ女子'!O29</f>
      </c>
      <c r="H157" s="9">
        <f>'ｴﾝﾄﾘｰ女子'!M29</f>
      </c>
      <c r="I157" s="115">
        <f>'ｴﾝﾄﾘｰ女子'!G29</f>
        <v>0</v>
      </c>
      <c r="J157" s="19">
        <f>'ｴﾝﾄﾘｰ女子'!H29</f>
        <v>0</v>
      </c>
      <c r="K157" s="15">
        <f>'ｴﾝﾄﾘｰ女子'!Q29</f>
      </c>
      <c r="L157" s="93">
        <f>'ｴﾝﾄﾘｰ女子'!I29</f>
        <v>0</v>
      </c>
      <c r="M157" s="93">
        <f>'ｴﾝﾄﾘｰ女子'!J29</f>
        <v>0</v>
      </c>
      <c r="N157" s="41" t="str">
        <f>'ｴﾝﾄﾘｰ女子'!K29</f>
        <v>未入力</v>
      </c>
      <c r="P157" s="11"/>
    </row>
    <row r="158" spans="1:16" s="5" customFormat="1" ht="33" customHeight="1">
      <c r="A158" s="20">
        <f>'ｴﾝﾄﾘｰ女子'!A30</f>
        <v>29</v>
      </c>
      <c r="B158" s="12">
        <f>'ｴﾝﾄﾘｰ女子'!B30</f>
      </c>
      <c r="C158" s="12">
        <f>'ｴﾝﾄﾘｰ女子'!C30</f>
        <v>0</v>
      </c>
      <c r="D158" s="12">
        <f>'ｴﾝﾄﾘｰ女子'!D30</f>
        <v>0</v>
      </c>
      <c r="E158" s="40">
        <f>'ｴﾝﾄﾘｰ女子'!E30</f>
        <v>0</v>
      </c>
      <c r="F158" s="40">
        <f>'ｴﾝﾄﾘｰ女子'!N30</f>
      </c>
      <c r="G158" s="40">
        <f>'ｴﾝﾄﾘｰ女子'!O30</f>
      </c>
      <c r="H158" s="9">
        <f>'ｴﾝﾄﾘｰ女子'!M30</f>
      </c>
      <c r="I158" s="115">
        <f>'ｴﾝﾄﾘｰ女子'!G30</f>
        <v>0</v>
      </c>
      <c r="J158" s="19">
        <f>'ｴﾝﾄﾘｰ女子'!H30</f>
        <v>0</v>
      </c>
      <c r="K158" s="15">
        <f>'ｴﾝﾄﾘｰ女子'!Q30</f>
      </c>
      <c r="L158" s="93">
        <f>'ｴﾝﾄﾘｰ女子'!I30</f>
        <v>0</v>
      </c>
      <c r="M158" s="93">
        <f>'ｴﾝﾄﾘｰ女子'!J30</f>
        <v>0</v>
      </c>
      <c r="N158" s="41" t="str">
        <f>'ｴﾝﾄﾘｰ女子'!K30</f>
        <v>未入力</v>
      </c>
      <c r="P158" s="11"/>
    </row>
    <row r="159" spans="1:16" s="5" customFormat="1" ht="33" customHeight="1">
      <c r="A159" s="20">
        <f>'ｴﾝﾄﾘｰ女子'!A31</f>
        <v>30</v>
      </c>
      <c r="B159" s="12">
        <f>'ｴﾝﾄﾘｰ女子'!B31</f>
      </c>
      <c r="C159" s="12">
        <f>'ｴﾝﾄﾘｰ女子'!C31</f>
        <v>0</v>
      </c>
      <c r="D159" s="12">
        <f>'ｴﾝﾄﾘｰ女子'!D31</f>
        <v>0</v>
      </c>
      <c r="E159" s="40">
        <f>'ｴﾝﾄﾘｰ女子'!E31</f>
        <v>0</v>
      </c>
      <c r="F159" s="40">
        <f>'ｴﾝﾄﾘｰ女子'!N31</f>
      </c>
      <c r="G159" s="40">
        <f>'ｴﾝﾄﾘｰ女子'!O31</f>
      </c>
      <c r="H159" s="9">
        <f>'ｴﾝﾄﾘｰ女子'!M31</f>
      </c>
      <c r="I159" s="115">
        <f>'ｴﾝﾄﾘｰ女子'!G31</f>
        <v>0</v>
      </c>
      <c r="J159" s="19">
        <f>'ｴﾝﾄﾘｰ女子'!H31</f>
        <v>0</v>
      </c>
      <c r="K159" s="15">
        <f>'ｴﾝﾄﾘｰ女子'!Q31</f>
      </c>
      <c r="L159" s="93">
        <f>'ｴﾝﾄﾘｰ女子'!I31</f>
        <v>0</v>
      </c>
      <c r="M159" s="93">
        <f>'ｴﾝﾄﾘｰ女子'!J31</f>
        <v>0</v>
      </c>
      <c r="N159" s="41" t="str">
        <f>'ｴﾝﾄﾘｰ女子'!K31</f>
        <v>未入力</v>
      </c>
      <c r="P159" s="11"/>
    </row>
    <row r="160" spans="1:16" s="5" customFormat="1" ht="33" customHeight="1">
      <c r="A160" s="20">
        <f>'ｴﾝﾄﾘｰ女子'!A32</f>
        <v>31</v>
      </c>
      <c r="B160" s="12">
        <f>'ｴﾝﾄﾘｰ女子'!B32</f>
      </c>
      <c r="C160" s="12">
        <f>'ｴﾝﾄﾘｰ女子'!C32</f>
        <v>0</v>
      </c>
      <c r="D160" s="12">
        <f>'ｴﾝﾄﾘｰ女子'!D32</f>
        <v>0</v>
      </c>
      <c r="E160" s="40">
        <f>'ｴﾝﾄﾘｰ女子'!E32</f>
        <v>0</v>
      </c>
      <c r="F160" s="40">
        <f>'ｴﾝﾄﾘｰ女子'!N32</f>
      </c>
      <c r="G160" s="40">
        <f>'ｴﾝﾄﾘｰ女子'!O32</f>
      </c>
      <c r="H160" s="9">
        <f>'ｴﾝﾄﾘｰ女子'!M32</f>
      </c>
      <c r="I160" s="115">
        <f>'ｴﾝﾄﾘｰ女子'!G32</f>
        <v>0</v>
      </c>
      <c r="J160" s="19">
        <f>'ｴﾝﾄﾘｰ女子'!H32</f>
        <v>0</v>
      </c>
      <c r="K160" s="15">
        <f>'ｴﾝﾄﾘｰ女子'!Q32</f>
      </c>
      <c r="L160" s="93">
        <f>'ｴﾝﾄﾘｰ女子'!I32</f>
        <v>0</v>
      </c>
      <c r="M160" s="93">
        <f>'ｴﾝﾄﾘｰ女子'!J32</f>
        <v>0</v>
      </c>
      <c r="N160" s="41" t="str">
        <f>'ｴﾝﾄﾘｰ女子'!K32</f>
        <v>未入力</v>
      </c>
      <c r="P160" s="11"/>
    </row>
    <row r="161" spans="1:16" s="5" customFormat="1" ht="33" customHeight="1">
      <c r="A161" s="20">
        <f>'ｴﾝﾄﾘｰ女子'!A33</f>
        <v>32</v>
      </c>
      <c r="B161" s="12">
        <f>'ｴﾝﾄﾘｰ女子'!B33</f>
      </c>
      <c r="C161" s="12">
        <f>'ｴﾝﾄﾘｰ女子'!C33</f>
        <v>0</v>
      </c>
      <c r="D161" s="12">
        <f>'ｴﾝﾄﾘｰ女子'!D33</f>
        <v>0</v>
      </c>
      <c r="E161" s="40">
        <f>'ｴﾝﾄﾘｰ女子'!E33</f>
        <v>0</v>
      </c>
      <c r="F161" s="40">
        <f>'ｴﾝﾄﾘｰ女子'!N33</f>
      </c>
      <c r="G161" s="40">
        <f>'ｴﾝﾄﾘｰ女子'!O33</f>
      </c>
      <c r="H161" s="9">
        <f>'ｴﾝﾄﾘｰ女子'!M33</f>
      </c>
      <c r="I161" s="115">
        <f>'ｴﾝﾄﾘｰ女子'!G33</f>
        <v>0</v>
      </c>
      <c r="J161" s="19">
        <f>'ｴﾝﾄﾘｰ女子'!H33</f>
        <v>0</v>
      </c>
      <c r="K161" s="15">
        <f>'ｴﾝﾄﾘｰ女子'!Q33</f>
      </c>
      <c r="L161" s="93">
        <f>'ｴﾝﾄﾘｰ女子'!I33</f>
        <v>0</v>
      </c>
      <c r="M161" s="93">
        <f>'ｴﾝﾄﾘｰ女子'!J33</f>
        <v>0</v>
      </c>
      <c r="N161" s="41" t="str">
        <f>'ｴﾝﾄﾘｰ女子'!K33</f>
        <v>未入力</v>
      </c>
      <c r="P161" s="11"/>
    </row>
    <row r="162" spans="1:16" s="5" customFormat="1" ht="33" customHeight="1">
      <c r="A162" s="20">
        <f>'ｴﾝﾄﾘｰ女子'!A34</f>
        <v>33</v>
      </c>
      <c r="B162" s="12">
        <f>'ｴﾝﾄﾘｰ女子'!B34</f>
      </c>
      <c r="C162" s="12">
        <f>'ｴﾝﾄﾘｰ女子'!C34</f>
        <v>0</v>
      </c>
      <c r="D162" s="12">
        <f>'ｴﾝﾄﾘｰ女子'!D34</f>
        <v>0</v>
      </c>
      <c r="E162" s="40">
        <f>'ｴﾝﾄﾘｰ女子'!E34</f>
        <v>0</v>
      </c>
      <c r="F162" s="40">
        <f>'ｴﾝﾄﾘｰ女子'!N34</f>
      </c>
      <c r="G162" s="40">
        <f>'ｴﾝﾄﾘｰ女子'!O34</f>
      </c>
      <c r="H162" s="9">
        <f>'ｴﾝﾄﾘｰ女子'!M34</f>
      </c>
      <c r="I162" s="115">
        <f>'ｴﾝﾄﾘｰ女子'!G34</f>
        <v>0</v>
      </c>
      <c r="J162" s="19">
        <f>'ｴﾝﾄﾘｰ女子'!H34</f>
        <v>0</v>
      </c>
      <c r="K162" s="15">
        <f>'ｴﾝﾄﾘｰ女子'!Q34</f>
      </c>
      <c r="L162" s="93">
        <f>'ｴﾝﾄﾘｰ女子'!I34</f>
        <v>0</v>
      </c>
      <c r="M162" s="93">
        <f>'ｴﾝﾄﾘｰ女子'!J34</f>
        <v>0</v>
      </c>
      <c r="N162" s="41" t="str">
        <f>'ｴﾝﾄﾘｰ女子'!K34</f>
        <v>未入力</v>
      </c>
      <c r="P162" s="11"/>
    </row>
    <row r="163" spans="1:16" s="5" customFormat="1" ht="33" customHeight="1">
      <c r="A163" s="20">
        <f>'ｴﾝﾄﾘｰ女子'!A35</f>
        <v>34</v>
      </c>
      <c r="B163" s="12">
        <f>'ｴﾝﾄﾘｰ女子'!B35</f>
      </c>
      <c r="C163" s="12">
        <f>'ｴﾝﾄﾘｰ女子'!C35</f>
        <v>0</v>
      </c>
      <c r="D163" s="12">
        <f>'ｴﾝﾄﾘｰ女子'!D35</f>
        <v>0</v>
      </c>
      <c r="E163" s="40">
        <f>'ｴﾝﾄﾘｰ女子'!E35</f>
        <v>0</v>
      </c>
      <c r="F163" s="40">
        <f>'ｴﾝﾄﾘｰ女子'!N35</f>
      </c>
      <c r="G163" s="40">
        <f>'ｴﾝﾄﾘｰ女子'!O35</f>
      </c>
      <c r="H163" s="9">
        <f>'ｴﾝﾄﾘｰ女子'!M35</f>
      </c>
      <c r="I163" s="115">
        <f>'ｴﾝﾄﾘｰ女子'!G35</f>
        <v>0</v>
      </c>
      <c r="J163" s="19">
        <f>'ｴﾝﾄﾘｰ女子'!H35</f>
        <v>0</v>
      </c>
      <c r="K163" s="15">
        <f>'ｴﾝﾄﾘｰ女子'!Q35</f>
      </c>
      <c r="L163" s="93">
        <f>'ｴﾝﾄﾘｰ女子'!I35</f>
        <v>0</v>
      </c>
      <c r="M163" s="93">
        <f>'ｴﾝﾄﾘｰ女子'!J35</f>
        <v>0</v>
      </c>
      <c r="N163" s="41" t="str">
        <f>'ｴﾝﾄﾘｰ女子'!K35</f>
        <v>未入力</v>
      </c>
      <c r="P163" s="11"/>
    </row>
    <row r="164" spans="1:16" s="5" customFormat="1" ht="33" customHeight="1">
      <c r="A164" s="20">
        <f>'ｴﾝﾄﾘｰ女子'!A36</f>
        <v>35</v>
      </c>
      <c r="B164" s="12">
        <f>'ｴﾝﾄﾘｰ女子'!B36</f>
      </c>
      <c r="C164" s="12">
        <f>'ｴﾝﾄﾘｰ女子'!C36</f>
        <v>0</v>
      </c>
      <c r="D164" s="12">
        <f>'ｴﾝﾄﾘｰ女子'!D36</f>
        <v>0</v>
      </c>
      <c r="E164" s="40">
        <f>'ｴﾝﾄﾘｰ女子'!E36</f>
        <v>0</v>
      </c>
      <c r="F164" s="40">
        <f>'ｴﾝﾄﾘｰ女子'!N36</f>
      </c>
      <c r="G164" s="40">
        <f>'ｴﾝﾄﾘｰ女子'!O36</f>
      </c>
      <c r="H164" s="9">
        <f>'ｴﾝﾄﾘｰ女子'!M36</f>
      </c>
      <c r="I164" s="115">
        <f>'ｴﾝﾄﾘｰ女子'!G36</f>
        <v>0</v>
      </c>
      <c r="J164" s="19">
        <f>'ｴﾝﾄﾘｰ女子'!H36</f>
        <v>0</v>
      </c>
      <c r="K164" s="15">
        <f>'ｴﾝﾄﾘｰ女子'!Q36</f>
      </c>
      <c r="L164" s="93">
        <f>'ｴﾝﾄﾘｰ女子'!I36</f>
        <v>0</v>
      </c>
      <c r="M164" s="93">
        <f>'ｴﾝﾄﾘｰ女子'!J36</f>
        <v>0</v>
      </c>
      <c r="N164" s="41" t="str">
        <f>'ｴﾝﾄﾘｰ女子'!K36</f>
        <v>未入力</v>
      </c>
      <c r="P164" s="11"/>
    </row>
    <row r="165" spans="1:16" s="5" customFormat="1" ht="33" customHeight="1">
      <c r="A165" s="20">
        <f>'ｴﾝﾄﾘｰ女子'!A37</f>
        <v>36</v>
      </c>
      <c r="B165" s="12">
        <f>'ｴﾝﾄﾘｰ女子'!B37</f>
      </c>
      <c r="C165" s="12">
        <f>'ｴﾝﾄﾘｰ女子'!C37</f>
        <v>0</v>
      </c>
      <c r="D165" s="12">
        <f>'ｴﾝﾄﾘｰ女子'!D37</f>
        <v>0</v>
      </c>
      <c r="E165" s="40">
        <f>'ｴﾝﾄﾘｰ女子'!E37</f>
        <v>0</v>
      </c>
      <c r="F165" s="40">
        <f>'ｴﾝﾄﾘｰ女子'!N37</f>
      </c>
      <c r="G165" s="40">
        <f>'ｴﾝﾄﾘｰ女子'!O37</f>
      </c>
      <c r="H165" s="9">
        <f>'ｴﾝﾄﾘｰ女子'!M37</f>
      </c>
      <c r="I165" s="115">
        <f>'ｴﾝﾄﾘｰ女子'!G37</f>
        <v>0</v>
      </c>
      <c r="J165" s="19">
        <f>'ｴﾝﾄﾘｰ女子'!H37</f>
        <v>0</v>
      </c>
      <c r="K165" s="15">
        <f>'ｴﾝﾄﾘｰ女子'!Q37</f>
      </c>
      <c r="L165" s="93">
        <f>'ｴﾝﾄﾘｰ女子'!I37</f>
        <v>0</v>
      </c>
      <c r="M165" s="93">
        <f>'ｴﾝﾄﾘｰ女子'!J37</f>
        <v>0</v>
      </c>
      <c r="N165" s="41" t="str">
        <f>'ｴﾝﾄﾘｰ女子'!K37</f>
        <v>未入力</v>
      </c>
      <c r="P165" s="11"/>
    </row>
    <row r="166" spans="1:16" s="5" customFormat="1" ht="33" customHeight="1">
      <c r="A166" s="20">
        <f>'ｴﾝﾄﾘｰ女子'!A38</f>
        <v>37</v>
      </c>
      <c r="B166" s="12">
        <f>'ｴﾝﾄﾘｰ女子'!B38</f>
      </c>
      <c r="C166" s="12">
        <f>'ｴﾝﾄﾘｰ女子'!C38</f>
        <v>0</v>
      </c>
      <c r="D166" s="12">
        <f>'ｴﾝﾄﾘｰ女子'!D38</f>
        <v>0</v>
      </c>
      <c r="E166" s="40">
        <f>'ｴﾝﾄﾘｰ女子'!E38</f>
        <v>0</v>
      </c>
      <c r="F166" s="40">
        <f>'ｴﾝﾄﾘｰ女子'!N38</f>
      </c>
      <c r="G166" s="40">
        <f>'ｴﾝﾄﾘｰ女子'!O38</f>
      </c>
      <c r="H166" s="9">
        <f>'ｴﾝﾄﾘｰ女子'!M38</f>
      </c>
      <c r="I166" s="115">
        <f>'ｴﾝﾄﾘｰ女子'!G38</f>
        <v>0</v>
      </c>
      <c r="J166" s="19">
        <f>'ｴﾝﾄﾘｰ女子'!H38</f>
        <v>0</v>
      </c>
      <c r="K166" s="15">
        <f>'ｴﾝﾄﾘｰ女子'!Q38</f>
      </c>
      <c r="L166" s="93">
        <f>'ｴﾝﾄﾘｰ女子'!I38</f>
        <v>0</v>
      </c>
      <c r="M166" s="93">
        <f>'ｴﾝﾄﾘｰ女子'!J38</f>
        <v>0</v>
      </c>
      <c r="N166" s="41" t="str">
        <f>'ｴﾝﾄﾘｰ女子'!K38</f>
        <v>未入力</v>
      </c>
      <c r="P166" s="11"/>
    </row>
    <row r="167" spans="1:16" s="5" customFormat="1" ht="33" customHeight="1">
      <c r="A167" s="20">
        <f>'ｴﾝﾄﾘｰ女子'!A39</f>
        <v>38</v>
      </c>
      <c r="B167" s="12">
        <f>'ｴﾝﾄﾘｰ女子'!B39</f>
      </c>
      <c r="C167" s="12">
        <f>'ｴﾝﾄﾘｰ女子'!C39</f>
        <v>0</v>
      </c>
      <c r="D167" s="12">
        <f>'ｴﾝﾄﾘｰ女子'!D39</f>
        <v>0</v>
      </c>
      <c r="E167" s="40">
        <f>'ｴﾝﾄﾘｰ女子'!E39</f>
        <v>0</v>
      </c>
      <c r="F167" s="40">
        <f>'ｴﾝﾄﾘｰ女子'!N39</f>
      </c>
      <c r="G167" s="40">
        <f>'ｴﾝﾄﾘｰ女子'!O39</f>
      </c>
      <c r="H167" s="9">
        <f>'ｴﾝﾄﾘｰ女子'!M39</f>
      </c>
      <c r="I167" s="115">
        <f>'ｴﾝﾄﾘｰ女子'!G39</f>
        <v>0</v>
      </c>
      <c r="J167" s="19">
        <f>'ｴﾝﾄﾘｰ女子'!H39</f>
        <v>0</v>
      </c>
      <c r="K167" s="15">
        <f>'ｴﾝﾄﾘｰ女子'!Q39</f>
      </c>
      <c r="L167" s="93">
        <f>'ｴﾝﾄﾘｰ女子'!I39</f>
        <v>0</v>
      </c>
      <c r="M167" s="93">
        <f>'ｴﾝﾄﾘｰ女子'!J39</f>
        <v>0</v>
      </c>
      <c r="N167" s="41" t="str">
        <f>'ｴﾝﾄﾘｰ女子'!K39</f>
        <v>未入力</v>
      </c>
      <c r="P167" s="11"/>
    </row>
    <row r="168" spans="1:16" s="5" customFormat="1" ht="33" customHeight="1">
      <c r="A168" s="20">
        <f>'ｴﾝﾄﾘｰ女子'!A40</f>
        <v>39</v>
      </c>
      <c r="B168" s="12">
        <f>'ｴﾝﾄﾘｰ女子'!B40</f>
      </c>
      <c r="C168" s="12">
        <f>'ｴﾝﾄﾘｰ女子'!C40</f>
        <v>0</v>
      </c>
      <c r="D168" s="12">
        <f>'ｴﾝﾄﾘｰ女子'!D40</f>
        <v>0</v>
      </c>
      <c r="E168" s="40">
        <f>'ｴﾝﾄﾘｰ女子'!E40</f>
        <v>0</v>
      </c>
      <c r="F168" s="40">
        <f>'ｴﾝﾄﾘｰ女子'!N40</f>
      </c>
      <c r="G168" s="40">
        <f>'ｴﾝﾄﾘｰ女子'!O40</f>
      </c>
      <c r="H168" s="9">
        <f>'ｴﾝﾄﾘｰ女子'!M40</f>
      </c>
      <c r="I168" s="115">
        <f>'ｴﾝﾄﾘｰ女子'!G40</f>
        <v>0</v>
      </c>
      <c r="J168" s="19">
        <f>'ｴﾝﾄﾘｰ女子'!H40</f>
        <v>0</v>
      </c>
      <c r="K168" s="15">
        <f>'ｴﾝﾄﾘｰ女子'!Q40</f>
      </c>
      <c r="L168" s="93">
        <f>'ｴﾝﾄﾘｰ女子'!I40</f>
        <v>0</v>
      </c>
      <c r="M168" s="93">
        <f>'ｴﾝﾄﾘｰ女子'!J40</f>
        <v>0</v>
      </c>
      <c r="N168" s="41" t="str">
        <f>'ｴﾝﾄﾘｰ女子'!K40</f>
        <v>未入力</v>
      </c>
      <c r="P168" s="11"/>
    </row>
    <row r="169" spans="1:16" s="5" customFormat="1" ht="33" customHeight="1">
      <c r="A169" s="20">
        <f>'ｴﾝﾄﾘｰ女子'!A41</f>
        <v>40</v>
      </c>
      <c r="B169" s="12">
        <f>'ｴﾝﾄﾘｰ女子'!B41</f>
      </c>
      <c r="C169" s="12">
        <f>'ｴﾝﾄﾘｰ女子'!C41</f>
        <v>0</v>
      </c>
      <c r="D169" s="12">
        <f>'ｴﾝﾄﾘｰ女子'!D41</f>
        <v>0</v>
      </c>
      <c r="E169" s="40">
        <f>'ｴﾝﾄﾘｰ女子'!E41</f>
        <v>0</v>
      </c>
      <c r="F169" s="40">
        <f>'ｴﾝﾄﾘｰ女子'!N41</f>
      </c>
      <c r="G169" s="40">
        <f>'ｴﾝﾄﾘｰ女子'!O41</f>
      </c>
      <c r="H169" s="9">
        <f>'ｴﾝﾄﾘｰ女子'!M41</f>
      </c>
      <c r="I169" s="115">
        <f>'ｴﾝﾄﾘｰ女子'!G41</f>
        <v>0</v>
      </c>
      <c r="J169" s="19">
        <f>'ｴﾝﾄﾘｰ女子'!H41</f>
        <v>0</v>
      </c>
      <c r="K169" s="15">
        <f>'ｴﾝﾄﾘｰ女子'!Q41</f>
      </c>
      <c r="L169" s="93">
        <f>'ｴﾝﾄﾘｰ女子'!I41</f>
        <v>0</v>
      </c>
      <c r="M169" s="93">
        <f>'ｴﾝﾄﾘｰ女子'!J41</f>
        <v>0</v>
      </c>
      <c r="N169" s="41" t="str">
        <f>'ｴﾝﾄﾘｰ女子'!K41</f>
        <v>未入力</v>
      </c>
      <c r="P169" s="11"/>
    </row>
    <row r="170" spans="1:16" s="5" customFormat="1" ht="33" customHeight="1">
      <c r="A170" s="20">
        <f>'ｴﾝﾄﾘｰ女子'!A42</f>
        <v>41</v>
      </c>
      <c r="B170" s="12">
        <f>'ｴﾝﾄﾘｰ女子'!B42</f>
      </c>
      <c r="C170" s="12">
        <f>'ｴﾝﾄﾘｰ女子'!C42</f>
        <v>0</v>
      </c>
      <c r="D170" s="12">
        <f>'ｴﾝﾄﾘｰ女子'!D42</f>
        <v>0</v>
      </c>
      <c r="E170" s="40">
        <f>'ｴﾝﾄﾘｰ女子'!E42</f>
        <v>0</v>
      </c>
      <c r="F170" s="40">
        <f>'ｴﾝﾄﾘｰ女子'!N42</f>
      </c>
      <c r="G170" s="40">
        <f>'ｴﾝﾄﾘｰ女子'!O42</f>
      </c>
      <c r="H170" s="9">
        <f>'ｴﾝﾄﾘｰ女子'!M42</f>
      </c>
      <c r="I170" s="115">
        <f>'ｴﾝﾄﾘｰ女子'!G42</f>
        <v>0</v>
      </c>
      <c r="J170" s="19">
        <f>'ｴﾝﾄﾘｰ女子'!H42</f>
        <v>0</v>
      </c>
      <c r="K170" s="15">
        <f>'ｴﾝﾄﾘｰ女子'!Q42</f>
      </c>
      <c r="L170" s="93">
        <f>'ｴﾝﾄﾘｰ女子'!I42</f>
        <v>0</v>
      </c>
      <c r="M170" s="93">
        <f>'ｴﾝﾄﾘｰ女子'!J42</f>
        <v>0</v>
      </c>
      <c r="N170" s="41" t="str">
        <f>'ｴﾝﾄﾘｰ女子'!K42</f>
        <v>未入力</v>
      </c>
      <c r="P170" s="11"/>
    </row>
    <row r="171" spans="1:16" s="5" customFormat="1" ht="33" customHeight="1">
      <c r="A171" s="20">
        <f>'ｴﾝﾄﾘｰ女子'!A43</f>
        <v>42</v>
      </c>
      <c r="B171" s="12">
        <f>'ｴﾝﾄﾘｰ女子'!B43</f>
      </c>
      <c r="C171" s="12">
        <f>'ｴﾝﾄﾘｰ女子'!C43</f>
        <v>0</v>
      </c>
      <c r="D171" s="12">
        <f>'ｴﾝﾄﾘｰ女子'!D43</f>
        <v>0</v>
      </c>
      <c r="E171" s="40">
        <f>'ｴﾝﾄﾘｰ女子'!E43</f>
        <v>0</v>
      </c>
      <c r="F171" s="40">
        <f>'ｴﾝﾄﾘｰ女子'!N43</f>
      </c>
      <c r="G171" s="40">
        <f>'ｴﾝﾄﾘｰ女子'!O43</f>
      </c>
      <c r="H171" s="9">
        <f>'ｴﾝﾄﾘｰ女子'!M43</f>
      </c>
      <c r="I171" s="115">
        <f>'ｴﾝﾄﾘｰ女子'!G43</f>
        <v>0</v>
      </c>
      <c r="J171" s="19">
        <f>'ｴﾝﾄﾘｰ女子'!H43</f>
        <v>0</v>
      </c>
      <c r="K171" s="15">
        <f>'ｴﾝﾄﾘｰ女子'!Q43</f>
      </c>
      <c r="L171" s="93">
        <f>'ｴﾝﾄﾘｰ女子'!I43</f>
        <v>0</v>
      </c>
      <c r="M171" s="93">
        <f>'ｴﾝﾄﾘｰ女子'!J43</f>
        <v>0</v>
      </c>
      <c r="N171" s="41" t="str">
        <f>'ｴﾝﾄﾘｰ女子'!K43</f>
        <v>未入力</v>
      </c>
      <c r="P171" s="11"/>
    </row>
    <row r="172" spans="1:16" s="5" customFormat="1" ht="33" customHeight="1">
      <c r="A172" s="20">
        <f>'ｴﾝﾄﾘｰ女子'!A44</f>
        <v>43</v>
      </c>
      <c r="B172" s="12">
        <f>'ｴﾝﾄﾘｰ女子'!B44</f>
      </c>
      <c r="C172" s="12">
        <f>'ｴﾝﾄﾘｰ女子'!C44</f>
        <v>0</v>
      </c>
      <c r="D172" s="12">
        <f>'ｴﾝﾄﾘｰ女子'!D44</f>
        <v>0</v>
      </c>
      <c r="E172" s="40">
        <f>'ｴﾝﾄﾘｰ女子'!E44</f>
        <v>0</v>
      </c>
      <c r="F172" s="40">
        <f>'ｴﾝﾄﾘｰ女子'!N44</f>
      </c>
      <c r="G172" s="40">
        <f>'ｴﾝﾄﾘｰ女子'!O44</f>
      </c>
      <c r="H172" s="9">
        <f>'ｴﾝﾄﾘｰ女子'!M44</f>
      </c>
      <c r="I172" s="115">
        <f>'ｴﾝﾄﾘｰ女子'!G44</f>
        <v>0</v>
      </c>
      <c r="J172" s="19">
        <f>'ｴﾝﾄﾘｰ女子'!H44</f>
        <v>0</v>
      </c>
      <c r="K172" s="15">
        <f>'ｴﾝﾄﾘｰ女子'!Q44</f>
      </c>
      <c r="L172" s="93">
        <f>'ｴﾝﾄﾘｰ女子'!I44</f>
        <v>0</v>
      </c>
      <c r="M172" s="93">
        <f>'ｴﾝﾄﾘｰ女子'!J44</f>
        <v>0</v>
      </c>
      <c r="N172" s="41" t="str">
        <f>'ｴﾝﾄﾘｰ女子'!K44</f>
        <v>未入力</v>
      </c>
      <c r="P172" s="11"/>
    </row>
    <row r="173" spans="1:16" s="5" customFormat="1" ht="33" customHeight="1">
      <c r="A173" s="20">
        <f>'ｴﾝﾄﾘｰ女子'!A45</f>
        <v>44</v>
      </c>
      <c r="B173" s="12">
        <f>'ｴﾝﾄﾘｰ女子'!B45</f>
      </c>
      <c r="C173" s="12">
        <f>'ｴﾝﾄﾘｰ女子'!C45</f>
        <v>0</v>
      </c>
      <c r="D173" s="12">
        <f>'ｴﾝﾄﾘｰ女子'!D45</f>
        <v>0</v>
      </c>
      <c r="E173" s="40">
        <f>'ｴﾝﾄﾘｰ女子'!E45</f>
        <v>0</v>
      </c>
      <c r="F173" s="40">
        <f>'ｴﾝﾄﾘｰ女子'!N45</f>
      </c>
      <c r="G173" s="40">
        <f>'ｴﾝﾄﾘｰ女子'!O45</f>
      </c>
      <c r="H173" s="9">
        <f>'ｴﾝﾄﾘｰ女子'!M45</f>
      </c>
      <c r="I173" s="115">
        <f>'ｴﾝﾄﾘｰ女子'!G45</f>
        <v>0</v>
      </c>
      <c r="J173" s="19">
        <f>'ｴﾝﾄﾘｰ女子'!H45</f>
        <v>0</v>
      </c>
      <c r="K173" s="15">
        <f>'ｴﾝﾄﾘｰ女子'!Q45</f>
      </c>
      <c r="L173" s="93">
        <f>'ｴﾝﾄﾘｰ女子'!I45</f>
        <v>0</v>
      </c>
      <c r="M173" s="93">
        <f>'ｴﾝﾄﾘｰ女子'!J45</f>
        <v>0</v>
      </c>
      <c r="N173" s="41" t="str">
        <f>'ｴﾝﾄﾘｰ女子'!K45</f>
        <v>未入力</v>
      </c>
      <c r="P173" s="11"/>
    </row>
    <row r="174" spans="1:16" s="5" customFormat="1" ht="33" customHeight="1">
      <c r="A174" s="20">
        <f>'ｴﾝﾄﾘｰ女子'!A46</f>
        <v>45</v>
      </c>
      <c r="B174" s="12">
        <f>'ｴﾝﾄﾘｰ女子'!B46</f>
      </c>
      <c r="C174" s="12">
        <f>'ｴﾝﾄﾘｰ女子'!C46</f>
        <v>0</v>
      </c>
      <c r="D174" s="12">
        <f>'ｴﾝﾄﾘｰ女子'!D46</f>
        <v>0</v>
      </c>
      <c r="E174" s="40">
        <f>'ｴﾝﾄﾘｰ女子'!E46</f>
        <v>0</v>
      </c>
      <c r="F174" s="40">
        <f>'ｴﾝﾄﾘｰ女子'!N46</f>
      </c>
      <c r="G174" s="40">
        <f>'ｴﾝﾄﾘｰ女子'!O46</f>
      </c>
      <c r="H174" s="9">
        <f>'ｴﾝﾄﾘｰ女子'!M46</f>
      </c>
      <c r="I174" s="115">
        <f>'ｴﾝﾄﾘｰ女子'!G46</f>
        <v>0</v>
      </c>
      <c r="J174" s="19">
        <f>'ｴﾝﾄﾘｰ女子'!H46</f>
        <v>0</v>
      </c>
      <c r="K174" s="15">
        <f>'ｴﾝﾄﾘｰ女子'!Q46</f>
      </c>
      <c r="L174" s="93">
        <f>'ｴﾝﾄﾘｰ女子'!I46</f>
        <v>0</v>
      </c>
      <c r="M174" s="93">
        <f>'ｴﾝﾄﾘｰ女子'!J46</f>
        <v>0</v>
      </c>
      <c r="N174" s="41" t="str">
        <f>'ｴﾝﾄﾘｰ女子'!K46</f>
        <v>未入力</v>
      </c>
      <c r="P174" s="11"/>
    </row>
    <row r="175" spans="1:16" s="5" customFormat="1" ht="33" customHeight="1">
      <c r="A175" s="20">
        <f>'ｴﾝﾄﾘｰ女子'!A47</f>
        <v>46</v>
      </c>
      <c r="B175" s="12">
        <f>'ｴﾝﾄﾘｰ女子'!B47</f>
      </c>
      <c r="C175" s="12">
        <f>'ｴﾝﾄﾘｰ女子'!C47</f>
        <v>0</v>
      </c>
      <c r="D175" s="12">
        <f>'ｴﾝﾄﾘｰ女子'!D47</f>
        <v>0</v>
      </c>
      <c r="E175" s="40">
        <f>'ｴﾝﾄﾘｰ女子'!E47</f>
        <v>0</v>
      </c>
      <c r="F175" s="40">
        <f>'ｴﾝﾄﾘｰ女子'!N47</f>
      </c>
      <c r="G175" s="40">
        <f>'ｴﾝﾄﾘｰ女子'!O47</f>
      </c>
      <c r="H175" s="9">
        <f>'ｴﾝﾄﾘｰ女子'!M47</f>
      </c>
      <c r="I175" s="115">
        <f>'ｴﾝﾄﾘｰ女子'!G47</f>
        <v>0</v>
      </c>
      <c r="J175" s="19">
        <f>'ｴﾝﾄﾘｰ女子'!H47</f>
        <v>0</v>
      </c>
      <c r="K175" s="15">
        <f>'ｴﾝﾄﾘｰ女子'!Q47</f>
      </c>
      <c r="L175" s="93">
        <f>'ｴﾝﾄﾘｰ女子'!I47</f>
        <v>0</v>
      </c>
      <c r="M175" s="93">
        <f>'ｴﾝﾄﾘｰ女子'!J47</f>
        <v>0</v>
      </c>
      <c r="N175" s="41" t="str">
        <f>'ｴﾝﾄﾘｰ女子'!K47</f>
        <v>未入力</v>
      </c>
      <c r="P175" s="11"/>
    </row>
    <row r="176" spans="1:16" s="5" customFormat="1" ht="33" customHeight="1">
      <c r="A176" s="20">
        <f>'ｴﾝﾄﾘｰ女子'!A48</f>
        <v>47</v>
      </c>
      <c r="B176" s="12">
        <f>'ｴﾝﾄﾘｰ女子'!B48</f>
      </c>
      <c r="C176" s="12">
        <f>'ｴﾝﾄﾘｰ女子'!C48</f>
        <v>0</v>
      </c>
      <c r="D176" s="12">
        <f>'ｴﾝﾄﾘｰ女子'!D48</f>
        <v>0</v>
      </c>
      <c r="E176" s="40">
        <f>'ｴﾝﾄﾘｰ女子'!E48</f>
        <v>0</v>
      </c>
      <c r="F176" s="40">
        <f>'ｴﾝﾄﾘｰ女子'!N48</f>
      </c>
      <c r="G176" s="40">
        <f>'ｴﾝﾄﾘｰ女子'!O48</f>
      </c>
      <c r="H176" s="9">
        <f>'ｴﾝﾄﾘｰ女子'!M48</f>
      </c>
      <c r="I176" s="115">
        <f>'ｴﾝﾄﾘｰ女子'!G48</f>
        <v>0</v>
      </c>
      <c r="J176" s="19">
        <f>'ｴﾝﾄﾘｰ女子'!H48</f>
        <v>0</v>
      </c>
      <c r="K176" s="15">
        <f>'ｴﾝﾄﾘｰ女子'!Q48</f>
      </c>
      <c r="L176" s="93">
        <f>'ｴﾝﾄﾘｰ女子'!I48</f>
        <v>0</v>
      </c>
      <c r="M176" s="93">
        <f>'ｴﾝﾄﾘｰ女子'!J48</f>
        <v>0</v>
      </c>
      <c r="N176" s="41" t="str">
        <f>'ｴﾝﾄﾘｰ女子'!K48</f>
        <v>未入力</v>
      </c>
      <c r="P176" s="11"/>
    </row>
    <row r="177" spans="1:16" s="5" customFormat="1" ht="33" customHeight="1">
      <c r="A177" s="20">
        <f>'ｴﾝﾄﾘｰ女子'!A49</f>
        <v>48</v>
      </c>
      <c r="B177" s="12">
        <f>'ｴﾝﾄﾘｰ女子'!B49</f>
      </c>
      <c r="C177" s="12">
        <f>'ｴﾝﾄﾘｰ女子'!C49</f>
        <v>0</v>
      </c>
      <c r="D177" s="12">
        <f>'ｴﾝﾄﾘｰ女子'!D49</f>
        <v>0</v>
      </c>
      <c r="E177" s="40">
        <f>'ｴﾝﾄﾘｰ女子'!E49</f>
        <v>0</v>
      </c>
      <c r="F177" s="40">
        <f>'ｴﾝﾄﾘｰ女子'!N49</f>
      </c>
      <c r="G177" s="40">
        <f>'ｴﾝﾄﾘｰ女子'!O49</f>
      </c>
      <c r="H177" s="9">
        <f>'ｴﾝﾄﾘｰ女子'!M49</f>
      </c>
      <c r="I177" s="115">
        <f>'ｴﾝﾄﾘｰ女子'!G49</f>
        <v>0</v>
      </c>
      <c r="J177" s="19">
        <f>'ｴﾝﾄﾘｰ女子'!H49</f>
        <v>0</v>
      </c>
      <c r="K177" s="15">
        <f>'ｴﾝﾄﾘｰ女子'!Q49</f>
      </c>
      <c r="L177" s="93">
        <f>'ｴﾝﾄﾘｰ女子'!I49</f>
        <v>0</v>
      </c>
      <c r="M177" s="93">
        <f>'ｴﾝﾄﾘｰ女子'!J49</f>
        <v>0</v>
      </c>
      <c r="N177" s="41" t="str">
        <f>'ｴﾝﾄﾘｰ女子'!K49</f>
        <v>未入力</v>
      </c>
      <c r="P177" s="11"/>
    </row>
    <row r="178" spans="1:16" s="5" customFormat="1" ht="33" customHeight="1">
      <c r="A178" s="20">
        <f>'ｴﾝﾄﾘｰ女子'!A50</f>
        <v>49</v>
      </c>
      <c r="B178" s="12">
        <f>'ｴﾝﾄﾘｰ女子'!B50</f>
      </c>
      <c r="C178" s="12">
        <f>'ｴﾝﾄﾘｰ女子'!C50</f>
        <v>0</v>
      </c>
      <c r="D178" s="12">
        <f>'ｴﾝﾄﾘｰ女子'!D50</f>
        <v>0</v>
      </c>
      <c r="E178" s="40">
        <f>'ｴﾝﾄﾘｰ女子'!E50</f>
        <v>0</v>
      </c>
      <c r="F178" s="40">
        <f>'ｴﾝﾄﾘｰ女子'!N50</f>
      </c>
      <c r="G178" s="40">
        <f>'ｴﾝﾄﾘｰ女子'!O50</f>
      </c>
      <c r="H178" s="9">
        <f>'ｴﾝﾄﾘｰ女子'!M50</f>
      </c>
      <c r="I178" s="115">
        <f>'ｴﾝﾄﾘｰ女子'!G50</f>
        <v>0</v>
      </c>
      <c r="J178" s="19">
        <f>'ｴﾝﾄﾘｰ女子'!H50</f>
        <v>0</v>
      </c>
      <c r="K178" s="15">
        <f>'ｴﾝﾄﾘｰ女子'!Q50</f>
      </c>
      <c r="L178" s="93">
        <f>'ｴﾝﾄﾘｰ女子'!I50</f>
        <v>0</v>
      </c>
      <c r="M178" s="93">
        <f>'ｴﾝﾄﾘｰ女子'!J50</f>
        <v>0</v>
      </c>
      <c r="N178" s="41" t="str">
        <f>'ｴﾝﾄﾘｰ女子'!K50</f>
        <v>未入力</v>
      </c>
      <c r="P178" s="11"/>
    </row>
    <row r="179" spans="1:16" s="5" customFormat="1" ht="33" customHeight="1">
      <c r="A179" s="22">
        <f>'ｴﾝﾄﾘｰ女子'!A51</f>
        <v>50</v>
      </c>
      <c r="B179" s="14">
        <f>'ｴﾝﾄﾘｰ女子'!B51</f>
      </c>
      <c r="C179" s="14">
        <f>'ｴﾝﾄﾘｰ女子'!C51</f>
        <v>0</v>
      </c>
      <c r="D179" s="14">
        <f>'ｴﾝﾄﾘｰ女子'!D51</f>
        <v>0</v>
      </c>
      <c r="E179" s="42">
        <f>'ｴﾝﾄﾘｰ女子'!E51</f>
        <v>0</v>
      </c>
      <c r="F179" s="42">
        <f>'ｴﾝﾄﾘｰ女子'!N51</f>
      </c>
      <c r="G179" s="42">
        <f>'ｴﾝﾄﾘｰ女子'!O51</f>
      </c>
      <c r="H179" s="10">
        <f>'ｴﾝﾄﾘｰ女子'!M51</f>
      </c>
      <c r="I179" s="116">
        <f>'ｴﾝﾄﾘｰ女子'!G51</f>
        <v>0</v>
      </c>
      <c r="J179" s="21">
        <f>'ｴﾝﾄﾘｰ女子'!H51</f>
        <v>0</v>
      </c>
      <c r="K179" s="16">
        <f>'ｴﾝﾄﾘｰ女子'!Q51</f>
      </c>
      <c r="L179" s="94">
        <f>'ｴﾝﾄﾘｰ女子'!I51</f>
        <v>0</v>
      </c>
      <c r="M179" s="94">
        <f>'ｴﾝﾄﾘｰ女子'!J51</f>
        <v>0</v>
      </c>
      <c r="N179" s="43" t="str">
        <f>'ｴﾝﾄﾘｰ女子'!K51</f>
        <v>未入力</v>
      </c>
      <c r="P179" s="11"/>
    </row>
    <row r="180" spans="1:16" s="5" customFormat="1" ht="33" customHeight="1">
      <c r="A180" s="100"/>
      <c r="B180" s="100"/>
      <c r="C180" s="102"/>
      <c r="D180" s="102"/>
      <c r="E180" s="101"/>
      <c r="F180" s="101"/>
      <c r="G180" s="101"/>
      <c r="H180" s="100"/>
      <c r="I180" s="117"/>
      <c r="J180" s="103"/>
      <c r="K180" s="100"/>
      <c r="L180" s="103"/>
      <c r="M180" s="103"/>
      <c r="N180" s="100"/>
      <c r="P180" s="104"/>
    </row>
    <row r="181" ht="9.75" customHeight="1">
      <c r="G181" s="203"/>
    </row>
    <row r="182" spans="1:14" s="30" customFormat="1" ht="18.75">
      <c r="A182" s="27"/>
      <c r="B182" s="28"/>
      <c r="C182" s="378">
        <f>'実施報告・申込書'!$C$16</f>
        <v>0</v>
      </c>
      <c r="D182" s="379"/>
      <c r="E182" s="379"/>
      <c r="F182" s="379"/>
      <c r="G182" s="380"/>
      <c r="H182" s="4"/>
      <c r="I182" s="108"/>
      <c r="J182" s="202"/>
      <c r="K182" s="27"/>
      <c r="L182" s="29"/>
      <c r="M182" s="108" t="s">
        <v>118</v>
      </c>
      <c r="N182" s="29" t="s">
        <v>1539</v>
      </c>
    </row>
    <row r="183" spans="1:14" s="30" customFormat="1" ht="9.75" customHeight="1">
      <c r="A183" s="27"/>
      <c r="B183" s="28"/>
      <c r="C183" s="47"/>
      <c r="D183" s="195"/>
      <c r="E183" s="202"/>
      <c r="F183" s="4"/>
      <c r="G183" s="204"/>
      <c r="H183" s="4"/>
      <c r="I183" s="108"/>
      <c r="J183" s="202"/>
      <c r="K183" s="27"/>
      <c r="L183" s="29"/>
      <c r="M183" s="108"/>
      <c r="N183" s="29"/>
    </row>
    <row r="184" spans="1:102" s="30" customFormat="1" ht="33" customHeight="1">
      <c r="A184" s="56" t="s">
        <v>25</v>
      </c>
      <c r="B184" s="33" t="s">
        <v>61</v>
      </c>
      <c r="C184" s="33" t="s">
        <v>94</v>
      </c>
      <c r="D184" s="33" t="s">
        <v>60</v>
      </c>
      <c r="E184" s="33" t="s">
        <v>45</v>
      </c>
      <c r="F184" s="32" t="s">
        <v>164</v>
      </c>
      <c r="G184" s="32" t="s">
        <v>1582</v>
      </c>
      <c r="H184" s="33" t="s">
        <v>26</v>
      </c>
      <c r="I184" s="33" t="s">
        <v>95</v>
      </c>
      <c r="J184" s="268" t="s">
        <v>62</v>
      </c>
      <c r="K184" s="56" t="s">
        <v>1538</v>
      </c>
      <c r="L184" s="32" t="s">
        <v>1581</v>
      </c>
      <c r="M184" s="32" t="s">
        <v>166</v>
      </c>
      <c r="N184" s="267" t="s">
        <v>186</v>
      </c>
      <c r="O184" s="4"/>
      <c r="P184" s="34" t="s">
        <v>87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</row>
    <row r="185" spans="1:16" s="5" customFormat="1" ht="33" customHeight="1">
      <c r="A185" s="20">
        <f>'ｴﾝﾄﾘｰ女子'!A52</f>
        <v>51</v>
      </c>
      <c r="B185" s="12">
        <f>'ｴﾝﾄﾘｰ女子'!B52</f>
      </c>
      <c r="C185" s="12">
        <f>'ｴﾝﾄﾘｰ女子'!C52</f>
        <v>0</v>
      </c>
      <c r="D185" s="12">
        <f>'ｴﾝﾄﾘｰ女子'!D52</f>
        <v>0</v>
      </c>
      <c r="E185" s="40">
        <f>'ｴﾝﾄﾘｰ女子'!E52</f>
        <v>0</v>
      </c>
      <c r="F185" s="40">
        <f>'ｴﾝﾄﾘｰ女子'!N52</f>
      </c>
      <c r="G185" s="40">
        <f>'ｴﾝﾄﾘｰ女子'!O52</f>
      </c>
      <c r="H185" s="9">
        <f>'ｴﾝﾄﾘｰ女子'!M52</f>
      </c>
      <c r="I185" s="115">
        <f>'ｴﾝﾄﾘｰ女子'!G52</f>
        <v>0</v>
      </c>
      <c r="J185" s="19">
        <f>'ｴﾝﾄﾘｰ女子'!H52</f>
        <v>0</v>
      </c>
      <c r="K185" s="15">
        <f>'ｴﾝﾄﾘｰ女子'!Q52</f>
      </c>
      <c r="L185" s="95">
        <f>'ｴﾝﾄﾘｰ女子'!I52</f>
        <v>0</v>
      </c>
      <c r="M185" s="95">
        <f>'ｴﾝﾄﾘｰ女子'!J52</f>
        <v>0</v>
      </c>
      <c r="N185" s="38" t="str">
        <f>'ｴﾝﾄﾘｰ女子'!K52</f>
        <v>未入力</v>
      </c>
      <c r="P185" s="11"/>
    </row>
    <row r="186" spans="1:16" s="5" customFormat="1" ht="33" customHeight="1">
      <c r="A186" s="20">
        <f>'ｴﾝﾄﾘｰ女子'!A53</f>
        <v>52</v>
      </c>
      <c r="B186" s="12">
        <f>'ｴﾝﾄﾘｰ女子'!B53</f>
      </c>
      <c r="C186" s="12">
        <f>'ｴﾝﾄﾘｰ女子'!C53</f>
        <v>0</v>
      </c>
      <c r="D186" s="12">
        <f>'ｴﾝﾄﾘｰ女子'!D53</f>
        <v>0</v>
      </c>
      <c r="E186" s="40">
        <f>'ｴﾝﾄﾘｰ女子'!E53</f>
        <v>0</v>
      </c>
      <c r="F186" s="40">
        <f>'ｴﾝﾄﾘｰ女子'!N53</f>
      </c>
      <c r="G186" s="40">
        <f>'ｴﾝﾄﾘｰ女子'!O53</f>
      </c>
      <c r="H186" s="9">
        <f>'ｴﾝﾄﾘｰ女子'!M53</f>
      </c>
      <c r="I186" s="115">
        <f>'ｴﾝﾄﾘｰ女子'!G53</f>
        <v>0</v>
      </c>
      <c r="J186" s="19">
        <f>'ｴﾝﾄﾘｰ女子'!H53</f>
        <v>0</v>
      </c>
      <c r="K186" s="15">
        <f>'ｴﾝﾄﾘｰ女子'!Q53</f>
      </c>
      <c r="L186" s="93">
        <f>'ｴﾝﾄﾘｰ女子'!I53</f>
        <v>0</v>
      </c>
      <c r="M186" s="93">
        <f>'ｴﾝﾄﾘｰ女子'!J53</f>
        <v>0</v>
      </c>
      <c r="N186" s="41" t="str">
        <f>'ｴﾝﾄﾘｰ女子'!K53</f>
        <v>未入力</v>
      </c>
      <c r="P186" s="11"/>
    </row>
    <row r="187" spans="1:16" s="5" customFormat="1" ht="33" customHeight="1">
      <c r="A187" s="20">
        <f>'ｴﾝﾄﾘｰ女子'!A54</f>
        <v>53</v>
      </c>
      <c r="B187" s="12">
        <f>'ｴﾝﾄﾘｰ女子'!B54</f>
      </c>
      <c r="C187" s="12">
        <f>'ｴﾝﾄﾘｰ女子'!C54</f>
        <v>0</v>
      </c>
      <c r="D187" s="12">
        <f>'ｴﾝﾄﾘｰ女子'!D54</f>
        <v>0</v>
      </c>
      <c r="E187" s="40">
        <f>'ｴﾝﾄﾘｰ女子'!E54</f>
        <v>0</v>
      </c>
      <c r="F187" s="40">
        <f>'ｴﾝﾄﾘｰ女子'!N54</f>
      </c>
      <c r="G187" s="40">
        <f>'ｴﾝﾄﾘｰ女子'!O54</f>
      </c>
      <c r="H187" s="9">
        <f>'ｴﾝﾄﾘｰ女子'!M54</f>
      </c>
      <c r="I187" s="115">
        <f>'ｴﾝﾄﾘｰ女子'!G54</f>
        <v>0</v>
      </c>
      <c r="J187" s="19">
        <f>'ｴﾝﾄﾘｰ女子'!H54</f>
        <v>0</v>
      </c>
      <c r="K187" s="15">
        <f>'ｴﾝﾄﾘｰ女子'!Q54</f>
      </c>
      <c r="L187" s="93">
        <f>'ｴﾝﾄﾘｰ女子'!I54</f>
        <v>0</v>
      </c>
      <c r="M187" s="93">
        <f>'ｴﾝﾄﾘｰ女子'!J54</f>
        <v>0</v>
      </c>
      <c r="N187" s="41" t="str">
        <f>'ｴﾝﾄﾘｰ女子'!K54</f>
        <v>未入力</v>
      </c>
      <c r="P187" s="11"/>
    </row>
    <row r="188" spans="1:16" s="5" customFormat="1" ht="33" customHeight="1">
      <c r="A188" s="20">
        <f>'ｴﾝﾄﾘｰ女子'!A55</f>
        <v>54</v>
      </c>
      <c r="B188" s="12">
        <f>'ｴﾝﾄﾘｰ女子'!B55</f>
      </c>
      <c r="C188" s="12">
        <f>'ｴﾝﾄﾘｰ女子'!C55</f>
        <v>0</v>
      </c>
      <c r="D188" s="12">
        <f>'ｴﾝﾄﾘｰ女子'!D55</f>
        <v>0</v>
      </c>
      <c r="E188" s="40">
        <f>'ｴﾝﾄﾘｰ女子'!E55</f>
        <v>0</v>
      </c>
      <c r="F188" s="40">
        <f>'ｴﾝﾄﾘｰ女子'!N55</f>
      </c>
      <c r="G188" s="40">
        <f>'ｴﾝﾄﾘｰ女子'!O55</f>
      </c>
      <c r="H188" s="9">
        <f>'ｴﾝﾄﾘｰ女子'!M55</f>
      </c>
      <c r="I188" s="115">
        <f>'ｴﾝﾄﾘｰ女子'!G55</f>
        <v>0</v>
      </c>
      <c r="J188" s="19">
        <f>'ｴﾝﾄﾘｰ女子'!H55</f>
        <v>0</v>
      </c>
      <c r="K188" s="15">
        <f>'ｴﾝﾄﾘｰ女子'!Q55</f>
      </c>
      <c r="L188" s="93">
        <f>'ｴﾝﾄﾘｰ女子'!I55</f>
        <v>0</v>
      </c>
      <c r="M188" s="93">
        <f>'ｴﾝﾄﾘｰ女子'!J55</f>
        <v>0</v>
      </c>
      <c r="N188" s="41" t="str">
        <f>'ｴﾝﾄﾘｰ女子'!K55</f>
        <v>未入力</v>
      </c>
      <c r="P188" s="11"/>
    </row>
    <row r="189" spans="1:16" s="5" customFormat="1" ht="33" customHeight="1">
      <c r="A189" s="20">
        <f>'ｴﾝﾄﾘｰ女子'!A56</f>
        <v>55</v>
      </c>
      <c r="B189" s="12">
        <f>'ｴﾝﾄﾘｰ女子'!B56</f>
      </c>
      <c r="C189" s="12">
        <f>'ｴﾝﾄﾘｰ女子'!C56</f>
        <v>0</v>
      </c>
      <c r="D189" s="12">
        <f>'ｴﾝﾄﾘｰ女子'!D56</f>
        <v>0</v>
      </c>
      <c r="E189" s="40">
        <f>'ｴﾝﾄﾘｰ女子'!E56</f>
        <v>0</v>
      </c>
      <c r="F189" s="40">
        <f>'ｴﾝﾄﾘｰ女子'!N56</f>
      </c>
      <c r="G189" s="40">
        <f>'ｴﾝﾄﾘｰ女子'!O56</f>
      </c>
      <c r="H189" s="9">
        <f>'ｴﾝﾄﾘｰ女子'!M56</f>
      </c>
      <c r="I189" s="115">
        <f>'ｴﾝﾄﾘｰ女子'!G56</f>
        <v>0</v>
      </c>
      <c r="J189" s="19">
        <f>'ｴﾝﾄﾘｰ女子'!H56</f>
        <v>0</v>
      </c>
      <c r="K189" s="15">
        <f>'ｴﾝﾄﾘｰ女子'!Q56</f>
      </c>
      <c r="L189" s="93">
        <f>'ｴﾝﾄﾘｰ女子'!I56</f>
        <v>0</v>
      </c>
      <c r="M189" s="93">
        <f>'ｴﾝﾄﾘｰ女子'!J56</f>
        <v>0</v>
      </c>
      <c r="N189" s="41" t="str">
        <f>'ｴﾝﾄﾘｰ女子'!K56</f>
        <v>未入力</v>
      </c>
      <c r="P189" s="11"/>
    </row>
    <row r="190" spans="1:16" s="5" customFormat="1" ht="33" customHeight="1">
      <c r="A190" s="20">
        <f>'ｴﾝﾄﾘｰ女子'!A57</f>
        <v>56</v>
      </c>
      <c r="B190" s="12">
        <f>'ｴﾝﾄﾘｰ女子'!B57</f>
      </c>
      <c r="C190" s="12">
        <f>'ｴﾝﾄﾘｰ女子'!C57</f>
        <v>0</v>
      </c>
      <c r="D190" s="12">
        <f>'ｴﾝﾄﾘｰ女子'!D57</f>
        <v>0</v>
      </c>
      <c r="E190" s="40">
        <f>'ｴﾝﾄﾘｰ女子'!E57</f>
        <v>0</v>
      </c>
      <c r="F190" s="40">
        <f>'ｴﾝﾄﾘｰ女子'!N57</f>
      </c>
      <c r="G190" s="40">
        <f>'ｴﾝﾄﾘｰ女子'!O57</f>
      </c>
      <c r="H190" s="9">
        <f>'ｴﾝﾄﾘｰ女子'!M57</f>
      </c>
      <c r="I190" s="115">
        <f>'ｴﾝﾄﾘｰ女子'!G57</f>
        <v>0</v>
      </c>
      <c r="J190" s="19">
        <f>'ｴﾝﾄﾘｰ女子'!H57</f>
        <v>0</v>
      </c>
      <c r="K190" s="15">
        <f>'ｴﾝﾄﾘｰ女子'!Q57</f>
      </c>
      <c r="L190" s="93">
        <f>'ｴﾝﾄﾘｰ女子'!I57</f>
        <v>0</v>
      </c>
      <c r="M190" s="93">
        <f>'ｴﾝﾄﾘｰ女子'!J57</f>
        <v>0</v>
      </c>
      <c r="N190" s="41" t="str">
        <f>'ｴﾝﾄﾘｰ女子'!K57</f>
        <v>未入力</v>
      </c>
      <c r="P190" s="11"/>
    </row>
    <row r="191" spans="1:16" s="5" customFormat="1" ht="33" customHeight="1">
      <c r="A191" s="20">
        <f>'ｴﾝﾄﾘｰ女子'!A58</f>
        <v>57</v>
      </c>
      <c r="B191" s="12">
        <f>'ｴﾝﾄﾘｰ女子'!B58</f>
      </c>
      <c r="C191" s="12">
        <f>'ｴﾝﾄﾘｰ女子'!C58</f>
        <v>0</v>
      </c>
      <c r="D191" s="12">
        <f>'ｴﾝﾄﾘｰ女子'!D58</f>
        <v>0</v>
      </c>
      <c r="E191" s="40">
        <f>'ｴﾝﾄﾘｰ女子'!E58</f>
        <v>0</v>
      </c>
      <c r="F191" s="40">
        <f>'ｴﾝﾄﾘｰ女子'!N58</f>
      </c>
      <c r="G191" s="40">
        <f>'ｴﾝﾄﾘｰ女子'!O58</f>
      </c>
      <c r="H191" s="9">
        <f>'ｴﾝﾄﾘｰ女子'!M58</f>
      </c>
      <c r="I191" s="115">
        <f>'ｴﾝﾄﾘｰ女子'!G58</f>
        <v>0</v>
      </c>
      <c r="J191" s="19">
        <f>'ｴﾝﾄﾘｰ女子'!H58</f>
        <v>0</v>
      </c>
      <c r="K191" s="15">
        <f>'ｴﾝﾄﾘｰ女子'!Q58</f>
      </c>
      <c r="L191" s="93">
        <f>'ｴﾝﾄﾘｰ女子'!I58</f>
        <v>0</v>
      </c>
      <c r="M191" s="93">
        <f>'ｴﾝﾄﾘｰ女子'!J58</f>
        <v>0</v>
      </c>
      <c r="N191" s="41" t="str">
        <f>'ｴﾝﾄﾘｰ女子'!K58</f>
        <v>未入力</v>
      </c>
      <c r="P191" s="11"/>
    </row>
    <row r="192" spans="1:16" s="5" customFormat="1" ht="33" customHeight="1">
      <c r="A192" s="20">
        <f>'ｴﾝﾄﾘｰ女子'!A59</f>
        <v>58</v>
      </c>
      <c r="B192" s="12">
        <f>'ｴﾝﾄﾘｰ女子'!B59</f>
      </c>
      <c r="C192" s="12">
        <f>'ｴﾝﾄﾘｰ女子'!C59</f>
        <v>0</v>
      </c>
      <c r="D192" s="12">
        <f>'ｴﾝﾄﾘｰ女子'!D59</f>
        <v>0</v>
      </c>
      <c r="E192" s="40">
        <f>'ｴﾝﾄﾘｰ女子'!E59</f>
        <v>0</v>
      </c>
      <c r="F192" s="40">
        <f>'ｴﾝﾄﾘｰ女子'!N59</f>
      </c>
      <c r="G192" s="40">
        <f>'ｴﾝﾄﾘｰ女子'!O59</f>
      </c>
      <c r="H192" s="9">
        <f>'ｴﾝﾄﾘｰ女子'!M59</f>
      </c>
      <c r="I192" s="115">
        <f>'ｴﾝﾄﾘｰ女子'!G59</f>
        <v>0</v>
      </c>
      <c r="J192" s="19">
        <f>'ｴﾝﾄﾘｰ女子'!H59</f>
        <v>0</v>
      </c>
      <c r="K192" s="15">
        <f>'ｴﾝﾄﾘｰ女子'!Q59</f>
      </c>
      <c r="L192" s="93">
        <f>'ｴﾝﾄﾘｰ女子'!I59</f>
        <v>0</v>
      </c>
      <c r="M192" s="93">
        <f>'ｴﾝﾄﾘｰ女子'!J59</f>
        <v>0</v>
      </c>
      <c r="N192" s="41" t="str">
        <f>'ｴﾝﾄﾘｰ女子'!K59</f>
        <v>未入力</v>
      </c>
      <c r="P192" s="11"/>
    </row>
    <row r="193" spans="1:16" s="5" customFormat="1" ht="33" customHeight="1">
      <c r="A193" s="20">
        <f>'ｴﾝﾄﾘｰ女子'!A60</f>
        <v>59</v>
      </c>
      <c r="B193" s="12">
        <f>'ｴﾝﾄﾘｰ女子'!B60</f>
      </c>
      <c r="C193" s="12">
        <f>'ｴﾝﾄﾘｰ女子'!C60</f>
        <v>0</v>
      </c>
      <c r="D193" s="12">
        <f>'ｴﾝﾄﾘｰ女子'!D60</f>
        <v>0</v>
      </c>
      <c r="E193" s="40">
        <f>'ｴﾝﾄﾘｰ女子'!E60</f>
        <v>0</v>
      </c>
      <c r="F193" s="40">
        <f>'ｴﾝﾄﾘｰ女子'!N60</f>
      </c>
      <c r="G193" s="40">
        <f>'ｴﾝﾄﾘｰ女子'!O60</f>
      </c>
      <c r="H193" s="9">
        <f>'ｴﾝﾄﾘｰ女子'!M60</f>
      </c>
      <c r="I193" s="115">
        <f>'ｴﾝﾄﾘｰ女子'!G60</f>
        <v>0</v>
      </c>
      <c r="J193" s="19">
        <f>'ｴﾝﾄﾘｰ女子'!H60</f>
        <v>0</v>
      </c>
      <c r="K193" s="15">
        <f>'ｴﾝﾄﾘｰ女子'!Q60</f>
      </c>
      <c r="L193" s="93">
        <f>'ｴﾝﾄﾘｰ女子'!I60</f>
        <v>0</v>
      </c>
      <c r="M193" s="93">
        <f>'ｴﾝﾄﾘｰ女子'!J60</f>
        <v>0</v>
      </c>
      <c r="N193" s="41" t="str">
        <f>'ｴﾝﾄﾘｰ女子'!K60</f>
        <v>未入力</v>
      </c>
      <c r="P193" s="11"/>
    </row>
    <row r="194" spans="1:16" s="5" customFormat="1" ht="33" customHeight="1">
      <c r="A194" s="20">
        <f>'ｴﾝﾄﾘｰ女子'!A61</f>
        <v>60</v>
      </c>
      <c r="B194" s="12">
        <f>'ｴﾝﾄﾘｰ女子'!B61</f>
      </c>
      <c r="C194" s="12">
        <f>'ｴﾝﾄﾘｰ女子'!C61</f>
        <v>0</v>
      </c>
      <c r="D194" s="12">
        <f>'ｴﾝﾄﾘｰ女子'!D61</f>
        <v>0</v>
      </c>
      <c r="E194" s="40">
        <f>'ｴﾝﾄﾘｰ女子'!E61</f>
        <v>0</v>
      </c>
      <c r="F194" s="40">
        <f>'ｴﾝﾄﾘｰ女子'!N61</f>
      </c>
      <c r="G194" s="40">
        <f>'ｴﾝﾄﾘｰ女子'!O61</f>
      </c>
      <c r="H194" s="9">
        <f>'ｴﾝﾄﾘｰ女子'!M61</f>
      </c>
      <c r="I194" s="115">
        <f>'ｴﾝﾄﾘｰ女子'!G61</f>
        <v>0</v>
      </c>
      <c r="J194" s="19">
        <f>'ｴﾝﾄﾘｰ女子'!H61</f>
        <v>0</v>
      </c>
      <c r="K194" s="15">
        <f>'ｴﾝﾄﾘｰ女子'!Q61</f>
      </c>
      <c r="L194" s="93">
        <f>'ｴﾝﾄﾘｰ女子'!I61</f>
        <v>0</v>
      </c>
      <c r="M194" s="93">
        <f>'ｴﾝﾄﾘｰ女子'!J61</f>
        <v>0</v>
      </c>
      <c r="N194" s="41" t="str">
        <f>'ｴﾝﾄﾘｰ女子'!K61</f>
        <v>未入力</v>
      </c>
      <c r="P194" s="11"/>
    </row>
    <row r="195" spans="1:16" s="5" customFormat="1" ht="33" customHeight="1">
      <c r="A195" s="20">
        <f>'ｴﾝﾄﾘｰ女子'!A62</f>
        <v>61</v>
      </c>
      <c r="B195" s="12">
        <f>'ｴﾝﾄﾘｰ女子'!B62</f>
      </c>
      <c r="C195" s="12">
        <f>'ｴﾝﾄﾘｰ女子'!C62</f>
        <v>0</v>
      </c>
      <c r="D195" s="12">
        <f>'ｴﾝﾄﾘｰ女子'!D62</f>
        <v>0</v>
      </c>
      <c r="E195" s="40">
        <f>'ｴﾝﾄﾘｰ女子'!E62</f>
        <v>0</v>
      </c>
      <c r="F195" s="40">
        <f>'ｴﾝﾄﾘｰ女子'!N62</f>
      </c>
      <c r="G195" s="40">
        <f>'ｴﾝﾄﾘｰ女子'!O62</f>
      </c>
      <c r="H195" s="9">
        <f>'ｴﾝﾄﾘｰ女子'!M62</f>
      </c>
      <c r="I195" s="115">
        <f>'ｴﾝﾄﾘｰ女子'!G62</f>
        <v>0</v>
      </c>
      <c r="J195" s="19">
        <f>'ｴﾝﾄﾘｰ女子'!H62</f>
        <v>0</v>
      </c>
      <c r="K195" s="15">
        <f>'ｴﾝﾄﾘｰ女子'!Q62</f>
      </c>
      <c r="L195" s="93">
        <f>'ｴﾝﾄﾘｰ女子'!I62</f>
        <v>0</v>
      </c>
      <c r="M195" s="93">
        <f>'ｴﾝﾄﾘｰ女子'!J62</f>
        <v>0</v>
      </c>
      <c r="N195" s="41" t="str">
        <f>'ｴﾝﾄﾘｰ女子'!K62</f>
        <v>未入力</v>
      </c>
      <c r="P195" s="11"/>
    </row>
    <row r="196" spans="1:16" s="5" customFormat="1" ht="33" customHeight="1">
      <c r="A196" s="20">
        <f>'ｴﾝﾄﾘｰ女子'!A63</f>
        <v>62</v>
      </c>
      <c r="B196" s="12">
        <f>'ｴﾝﾄﾘｰ女子'!B63</f>
      </c>
      <c r="C196" s="12">
        <f>'ｴﾝﾄﾘｰ女子'!C63</f>
        <v>0</v>
      </c>
      <c r="D196" s="12">
        <f>'ｴﾝﾄﾘｰ女子'!D63</f>
        <v>0</v>
      </c>
      <c r="E196" s="40">
        <f>'ｴﾝﾄﾘｰ女子'!E63</f>
        <v>0</v>
      </c>
      <c r="F196" s="40">
        <f>'ｴﾝﾄﾘｰ女子'!N63</f>
      </c>
      <c r="G196" s="40">
        <f>'ｴﾝﾄﾘｰ女子'!O63</f>
      </c>
      <c r="H196" s="9">
        <f>'ｴﾝﾄﾘｰ女子'!M63</f>
      </c>
      <c r="I196" s="115">
        <f>'ｴﾝﾄﾘｰ女子'!G63</f>
        <v>0</v>
      </c>
      <c r="J196" s="19">
        <f>'ｴﾝﾄﾘｰ女子'!H63</f>
        <v>0</v>
      </c>
      <c r="K196" s="15">
        <f>'ｴﾝﾄﾘｰ女子'!Q63</f>
      </c>
      <c r="L196" s="93">
        <f>'ｴﾝﾄﾘｰ女子'!I63</f>
        <v>0</v>
      </c>
      <c r="M196" s="93">
        <f>'ｴﾝﾄﾘｰ女子'!J63</f>
        <v>0</v>
      </c>
      <c r="N196" s="41" t="str">
        <f>'ｴﾝﾄﾘｰ女子'!K63</f>
        <v>未入力</v>
      </c>
      <c r="P196" s="11"/>
    </row>
    <row r="197" spans="1:16" s="5" customFormat="1" ht="33" customHeight="1">
      <c r="A197" s="20">
        <f>'ｴﾝﾄﾘｰ女子'!A64</f>
        <v>63</v>
      </c>
      <c r="B197" s="12">
        <f>'ｴﾝﾄﾘｰ女子'!B64</f>
      </c>
      <c r="C197" s="12">
        <f>'ｴﾝﾄﾘｰ女子'!C64</f>
        <v>0</v>
      </c>
      <c r="D197" s="12">
        <f>'ｴﾝﾄﾘｰ女子'!D64</f>
        <v>0</v>
      </c>
      <c r="E197" s="40">
        <f>'ｴﾝﾄﾘｰ女子'!E64</f>
        <v>0</v>
      </c>
      <c r="F197" s="40">
        <f>'ｴﾝﾄﾘｰ女子'!N64</f>
      </c>
      <c r="G197" s="40">
        <f>'ｴﾝﾄﾘｰ女子'!O64</f>
      </c>
      <c r="H197" s="9">
        <f>'ｴﾝﾄﾘｰ女子'!M64</f>
      </c>
      <c r="I197" s="115">
        <f>'ｴﾝﾄﾘｰ女子'!G64</f>
        <v>0</v>
      </c>
      <c r="J197" s="19">
        <f>'ｴﾝﾄﾘｰ女子'!H64</f>
        <v>0</v>
      </c>
      <c r="K197" s="15">
        <f>'ｴﾝﾄﾘｰ女子'!Q64</f>
      </c>
      <c r="L197" s="93">
        <f>'ｴﾝﾄﾘｰ女子'!I64</f>
        <v>0</v>
      </c>
      <c r="M197" s="93">
        <f>'ｴﾝﾄﾘｰ女子'!J64</f>
        <v>0</v>
      </c>
      <c r="N197" s="41" t="str">
        <f>'ｴﾝﾄﾘｰ女子'!K64</f>
        <v>未入力</v>
      </c>
      <c r="P197" s="11"/>
    </row>
    <row r="198" spans="1:16" s="5" customFormat="1" ht="33" customHeight="1">
      <c r="A198" s="20">
        <f>'ｴﾝﾄﾘｰ女子'!A65</f>
        <v>64</v>
      </c>
      <c r="B198" s="12">
        <f>'ｴﾝﾄﾘｰ女子'!B65</f>
      </c>
      <c r="C198" s="12">
        <f>'ｴﾝﾄﾘｰ女子'!C65</f>
        <v>0</v>
      </c>
      <c r="D198" s="12">
        <f>'ｴﾝﾄﾘｰ女子'!D65</f>
        <v>0</v>
      </c>
      <c r="E198" s="40">
        <f>'ｴﾝﾄﾘｰ女子'!E65</f>
        <v>0</v>
      </c>
      <c r="F198" s="40">
        <f>'ｴﾝﾄﾘｰ女子'!N65</f>
      </c>
      <c r="G198" s="40">
        <f>'ｴﾝﾄﾘｰ女子'!O65</f>
      </c>
      <c r="H198" s="9">
        <f>'ｴﾝﾄﾘｰ女子'!M65</f>
      </c>
      <c r="I198" s="115">
        <f>'ｴﾝﾄﾘｰ女子'!G65</f>
        <v>0</v>
      </c>
      <c r="J198" s="19">
        <f>'ｴﾝﾄﾘｰ女子'!H65</f>
        <v>0</v>
      </c>
      <c r="K198" s="15">
        <f>'ｴﾝﾄﾘｰ女子'!Q65</f>
      </c>
      <c r="L198" s="93">
        <f>'ｴﾝﾄﾘｰ女子'!I65</f>
        <v>0</v>
      </c>
      <c r="M198" s="93">
        <f>'ｴﾝﾄﾘｰ女子'!J65</f>
        <v>0</v>
      </c>
      <c r="N198" s="41" t="str">
        <f>'ｴﾝﾄﾘｰ女子'!K65</f>
        <v>未入力</v>
      </c>
      <c r="P198" s="11"/>
    </row>
    <row r="199" spans="1:16" s="5" customFormat="1" ht="33" customHeight="1">
      <c r="A199" s="20">
        <f>'ｴﾝﾄﾘｰ女子'!A66</f>
        <v>65</v>
      </c>
      <c r="B199" s="12">
        <f>'ｴﾝﾄﾘｰ女子'!B66</f>
      </c>
      <c r="C199" s="12">
        <f>'ｴﾝﾄﾘｰ女子'!C66</f>
        <v>0</v>
      </c>
      <c r="D199" s="12">
        <f>'ｴﾝﾄﾘｰ女子'!D66</f>
        <v>0</v>
      </c>
      <c r="E199" s="40">
        <f>'ｴﾝﾄﾘｰ女子'!E66</f>
        <v>0</v>
      </c>
      <c r="F199" s="40">
        <f>'ｴﾝﾄﾘｰ女子'!N66</f>
      </c>
      <c r="G199" s="40">
        <f>'ｴﾝﾄﾘｰ女子'!O66</f>
      </c>
      <c r="H199" s="9">
        <f>'ｴﾝﾄﾘｰ女子'!M66</f>
      </c>
      <c r="I199" s="115">
        <f>'ｴﾝﾄﾘｰ女子'!G66</f>
        <v>0</v>
      </c>
      <c r="J199" s="19">
        <f>'ｴﾝﾄﾘｰ女子'!H66</f>
        <v>0</v>
      </c>
      <c r="K199" s="15">
        <f>'ｴﾝﾄﾘｰ女子'!Q66</f>
      </c>
      <c r="L199" s="93">
        <f>'ｴﾝﾄﾘｰ女子'!I66</f>
        <v>0</v>
      </c>
      <c r="M199" s="93">
        <f>'ｴﾝﾄﾘｰ女子'!J66</f>
        <v>0</v>
      </c>
      <c r="N199" s="41" t="str">
        <f>'ｴﾝﾄﾘｰ女子'!K66</f>
        <v>未入力</v>
      </c>
      <c r="P199" s="11"/>
    </row>
    <row r="200" spans="1:16" s="5" customFormat="1" ht="33" customHeight="1">
      <c r="A200" s="20">
        <f>'ｴﾝﾄﾘｰ女子'!A67</f>
        <v>66</v>
      </c>
      <c r="B200" s="12">
        <f>'ｴﾝﾄﾘｰ女子'!B67</f>
      </c>
      <c r="C200" s="12">
        <f>'ｴﾝﾄﾘｰ女子'!C67</f>
        <v>0</v>
      </c>
      <c r="D200" s="12">
        <f>'ｴﾝﾄﾘｰ女子'!D67</f>
        <v>0</v>
      </c>
      <c r="E200" s="40">
        <f>'ｴﾝﾄﾘｰ女子'!E67</f>
        <v>0</v>
      </c>
      <c r="F200" s="40">
        <f>'ｴﾝﾄﾘｰ女子'!N67</f>
      </c>
      <c r="G200" s="40">
        <f>'ｴﾝﾄﾘｰ女子'!O67</f>
      </c>
      <c r="H200" s="9">
        <f>'ｴﾝﾄﾘｰ女子'!M67</f>
      </c>
      <c r="I200" s="115">
        <f>'ｴﾝﾄﾘｰ女子'!G67</f>
        <v>0</v>
      </c>
      <c r="J200" s="19">
        <f>'ｴﾝﾄﾘｰ女子'!H67</f>
        <v>0</v>
      </c>
      <c r="K200" s="15">
        <f>'ｴﾝﾄﾘｰ女子'!Q67</f>
      </c>
      <c r="L200" s="93">
        <f>'ｴﾝﾄﾘｰ女子'!I67</f>
        <v>0</v>
      </c>
      <c r="M200" s="93">
        <f>'ｴﾝﾄﾘｰ女子'!J67</f>
        <v>0</v>
      </c>
      <c r="N200" s="41" t="str">
        <f>'ｴﾝﾄﾘｰ女子'!K67</f>
        <v>未入力</v>
      </c>
      <c r="P200" s="11"/>
    </row>
    <row r="201" spans="1:16" s="5" customFormat="1" ht="33" customHeight="1">
      <c r="A201" s="20">
        <f>'ｴﾝﾄﾘｰ女子'!A68</f>
        <v>67</v>
      </c>
      <c r="B201" s="12">
        <f>'ｴﾝﾄﾘｰ女子'!B68</f>
      </c>
      <c r="C201" s="12">
        <f>'ｴﾝﾄﾘｰ女子'!C68</f>
        <v>0</v>
      </c>
      <c r="D201" s="12">
        <f>'ｴﾝﾄﾘｰ女子'!D68</f>
        <v>0</v>
      </c>
      <c r="E201" s="40">
        <f>'ｴﾝﾄﾘｰ女子'!E68</f>
        <v>0</v>
      </c>
      <c r="F201" s="40">
        <f>'ｴﾝﾄﾘｰ女子'!N68</f>
      </c>
      <c r="G201" s="40">
        <f>'ｴﾝﾄﾘｰ女子'!O68</f>
      </c>
      <c r="H201" s="9">
        <f>'ｴﾝﾄﾘｰ女子'!M68</f>
      </c>
      <c r="I201" s="115">
        <f>'ｴﾝﾄﾘｰ女子'!G68</f>
        <v>0</v>
      </c>
      <c r="J201" s="19">
        <f>'ｴﾝﾄﾘｰ女子'!H68</f>
        <v>0</v>
      </c>
      <c r="K201" s="15">
        <f>'ｴﾝﾄﾘｰ女子'!Q68</f>
      </c>
      <c r="L201" s="93">
        <f>'ｴﾝﾄﾘｰ女子'!I68</f>
        <v>0</v>
      </c>
      <c r="M201" s="93">
        <f>'ｴﾝﾄﾘｰ女子'!J68</f>
        <v>0</v>
      </c>
      <c r="N201" s="41" t="str">
        <f>'ｴﾝﾄﾘｰ女子'!K68</f>
        <v>未入力</v>
      </c>
      <c r="P201" s="11"/>
    </row>
    <row r="202" spans="1:16" s="5" customFormat="1" ht="33" customHeight="1">
      <c r="A202" s="20">
        <f>'ｴﾝﾄﾘｰ女子'!A69</f>
        <v>68</v>
      </c>
      <c r="B202" s="12">
        <f>'ｴﾝﾄﾘｰ女子'!B69</f>
      </c>
      <c r="C202" s="12">
        <f>'ｴﾝﾄﾘｰ女子'!C69</f>
        <v>0</v>
      </c>
      <c r="D202" s="12">
        <f>'ｴﾝﾄﾘｰ女子'!D69</f>
        <v>0</v>
      </c>
      <c r="E202" s="40">
        <f>'ｴﾝﾄﾘｰ女子'!E69</f>
        <v>0</v>
      </c>
      <c r="F202" s="40">
        <f>'ｴﾝﾄﾘｰ女子'!N69</f>
      </c>
      <c r="G202" s="40">
        <f>'ｴﾝﾄﾘｰ女子'!O69</f>
      </c>
      <c r="H202" s="9">
        <f>'ｴﾝﾄﾘｰ女子'!M69</f>
      </c>
      <c r="I202" s="115">
        <f>'ｴﾝﾄﾘｰ女子'!G69</f>
        <v>0</v>
      </c>
      <c r="J202" s="19">
        <f>'ｴﾝﾄﾘｰ女子'!H69</f>
        <v>0</v>
      </c>
      <c r="K202" s="15">
        <f>'ｴﾝﾄﾘｰ女子'!Q69</f>
      </c>
      <c r="L202" s="93">
        <f>'ｴﾝﾄﾘｰ女子'!I69</f>
        <v>0</v>
      </c>
      <c r="M202" s="93">
        <f>'ｴﾝﾄﾘｰ女子'!J69</f>
        <v>0</v>
      </c>
      <c r="N202" s="41" t="str">
        <f>'ｴﾝﾄﾘｰ女子'!K69</f>
        <v>未入力</v>
      </c>
      <c r="P202" s="11"/>
    </row>
    <row r="203" spans="1:16" s="5" customFormat="1" ht="33" customHeight="1">
      <c r="A203" s="20">
        <f>'ｴﾝﾄﾘｰ女子'!A70</f>
        <v>69</v>
      </c>
      <c r="B203" s="12">
        <f>'ｴﾝﾄﾘｰ女子'!B70</f>
      </c>
      <c r="C203" s="12">
        <f>'ｴﾝﾄﾘｰ女子'!C70</f>
        <v>0</v>
      </c>
      <c r="D203" s="12">
        <f>'ｴﾝﾄﾘｰ女子'!D70</f>
        <v>0</v>
      </c>
      <c r="E203" s="40">
        <f>'ｴﾝﾄﾘｰ女子'!E70</f>
        <v>0</v>
      </c>
      <c r="F203" s="40">
        <f>'ｴﾝﾄﾘｰ女子'!N70</f>
      </c>
      <c r="G203" s="40">
        <f>'ｴﾝﾄﾘｰ女子'!O70</f>
      </c>
      <c r="H203" s="9">
        <f>'ｴﾝﾄﾘｰ女子'!M70</f>
      </c>
      <c r="I203" s="115">
        <f>'ｴﾝﾄﾘｰ女子'!G70</f>
        <v>0</v>
      </c>
      <c r="J203" s="19">
        <f>'ｴﾝﾄﾘｰ女子'!H70</f>
        <v>0</v>
      </c>
      <c r="K203" s="15">
        <f>'ｴﾝﾄﾘｰ女子'!Q70</f>
      </c>
      <c r="L203" s="93">
        <f>'ｴﾝﾄﾘｰ女子'!I70</f>
        <v>0</v>
      </c>
      <c r="M203" s="93">
        <f>'ｴﾝﾄﾘｰ女子'!J70</f>
        <v>0</v>
      </c>
      <c r="N203" s="41" t="str">
        <f>'ｴﾝﾄﾘｰ女子'!K70</f>
        <v>未入力</v>
      </c>
      <c r="P203" s="11"/>
    </row>
    <row r="204" spans="1:16" s="5" customFormat="1" ht="33" customHeight="1">
      <c r="A204" s="20">
        <f>'ｴﾝﾄﾘｰ女子'!A71</f>
        <v>70</v>
      </c>
      <c r="B204" s="12">
        <f>'ｴﾝﾄﾘｰ女子'!B71</f>
      </c>
      <c r="C204" s="12">
        <f>'ｴﾝﾄﾘｰ女子'!C71</f>
        <v>0</v>
      </c>
      <c r="D204" s="12">
        <f>'ｴﾝﾄﾘｰ女子'!D71</f>
        <v>0</v>
      </c>
      <c r="E204" s="40">
        <f>'ｴﾝﾄﾘｰ女子'!E71</f>
        <v>0</v>
      </c>
      <c r="F204" s="40">
        <f>'ｴﾝﾄﾘｰ女子'!N71</f>
      </c>
      <c r="G204" s="40">
        <f>'ｴﾝﾄﾘｰ女子'!O71</f>
      </c>
      <c r="H204" s="9">
        <f>'ｴﾝﾄﾘｰ女子'!M71</f>
      </c>
      <c r="I204" s="115">
        <f>'ｴﾝﾄﾘｰ女子'!G71</f>
        <v>0</v>
      </c>
      <c r="J204" s="19">
        <f>'ｴﾝﾄﾘｰ女子'!H71</f>
        <v>0</v>
      </c>
      <c r="K204" s="15">
        <f>'ｴﾝﾄﾘｰ女子'!Q71</f>
      </c>
      <c r="L204" s="93">
        <f>'ｴﾝﾄﾘｰ女子'!I71</f>
        <v>0</v>
      </c>
      <c r="M204" s="93">
        <f>'ｴﾝﾄﾘｰ女子'!J71</f>
        <v>0</v>
      </c>
      <c r="N204" s="41" t="str">
        <f>'ｴﾝﾄﾘｰ女子'!K71</f>
        <v>未入力</v>
      </c>
      <c r="P204" s="11"/>
    </row>
    <row r="205" spans="1:16" s="5" customFormat="1" ht="33" customHeight="1">
      <c r="A205" s="20">
        <f>'ｴﾝﾄﾘｰ女子'!A72</f>
        <v>71</v>
      </c>
      <c r="B205" s="12">
        <f>'ｴﾝﾄﾘｰ女子'!B72</f>
      </c>
      <c r="C205" s="12">
        <f>'ｴﾝﾄﾘｰ女子'!C72</f>
        <v>0</v>
      </c>
      <c r="D205" s="12">
        <f>'ｴﾝﾄﾘｰ女子'!D72</f>
        <v>0</v>
      </c>
      <c r="E205" s="40">
        <f>'ｴﾝﾄﾘｰ女子'!E72</f>
        <v>0</v>
      </c>
      <c r="F205" s="40">
        <f>'ｴﾝﾄﾘｰ女子'!N72</f>
      </c>
      <c r="G205" s="40">
        <f>'ｴﾝﾄﾘｰ女子'!O72</f>
      </c>
      <c r="H205" s="9">
        <f>'ｴﾝﾄﾘｰ女子'!M72</f>
      </c>
      <c r="I205" s="115">
        <f>'ｴﾝﾄﾘｰ女子'!G72</f>
        <v>0</v>
      </c>
      <c r="J205" s="19">
        <f>'ｴﾝﾄﾘｰ女子'!H72</f>
        <v>0</v>
      </c>
      <c r="K205" s="15">
        <f>'ｴﾝﾄﾘｰ女子'!Q72</f>
      </c>
      <c r="L205" s="93">
        <f>'ｴﾝﾄﾘｰ女子'!I72</f>
        <v>0</v>
      </c>
      <c r="M205" s="93">
        <f>'ｴﾝﾄﾘｰ女子'!J72</f>
        <v>0</v>
      </c>
      <c r="N205" s="41" t="str">
        <f>'ｴﾝﾄﾘｰ女子'!K72</f>
        <v>未入力</v>
      </c>
      <c r="P205" s="11"/>
    </row>
    <row r="206" spans="1:16" s="5" customFormat="1" ht="33" customHeight="1">
      <c r="A206" s="20">
        <f>'ｴﾝﾄﾘｰ女子'!A73</f>
        <v>72</v>
      </c>
      <c r="B206" s="12">
        <f>'ｴﾝﾄﾘｰ女子'!B73</f>
      </c>
      <c r="C206" s="12">
        <f>'ｴﾝﾄﾘｰ女子'!C73</f>
        <v>0</v>
      </c>
      <c r="D206" s="12">
        <f>'ｴﾝﾄﾘｰ女子'!D73</f>
        <v>0</v>
      </c>
      <c r="E206" s="40">
        <f>'ｴﾝﾄﾘｰ女子'!E73</f>
        <v>0</v>
      </c>
      <c r="F206" s="40">
        <f>'ｴﾝﾄﾘｰ女子'!N73</f>
      </c>
      <c r="G206" s="40">
        <f>'ｴﾝﾄﾘｰ女子'!O73</f>
      </c>
      <c r="H206" s="9">
        <f>'ｴﾝﾄﾘｰ女子'!M73</f>
      </c>
      <c r="I206" s="115">
        <f>'ｴﾝﾄﾘｰ女子'!G73</f>
        <v>0</v>
      </c>
      <c r="J206" s="19">
        <f>'ｴﾝﾄﾘｰ女子'!H73</f>
        <v>0</v>
      </c>
      <c r="K206" s="15">
        <f>'ｴﾝﾄﾘｰ女子'!Q73</f>
      </c>
      <c r="L206" s="93">
        <f>'ｴﾝﾄﾘｰ女子'!I73</f>
        <v>0</v>
      </c>
      <c r="M206" s="93">
        <f>'ｴﾝﾄﾘｰ女子'!J73</f>
        <v>0</v>
      </c>
      <c r="N206" s="41" t="str">
        <f>'ｴﾝﾄﾘｰ女子'!K73</f>
        <v>未入力</v>
      </c>
      <c r="P206" s="11"/>
    </row>
    <row r="207" spans="1:16" s="5" customFormat="1" ht="33" customHeight="1">
      <c r="A207" s="20">
        <f>'ｴﾝﾄﾘｰ女子'!A74</f>
        <v>73</v>
      </c>
      <c r="B207" s="12">
        <f>'ｴﾝﾄﾘｰ女子'!B74</f>
      </c>
      <c r="C207" s="12">
        <f>'ｴﾝﾄﾘｰ女子'!C74</f>
        <v>0</v>
      </c>
      <c r="D207" s="12">
        <f>'ｴﾝﾄﾘｰ女子'!D74</f>
        <v>0</v>
      </c>
      <c r="E207" s="40">
        <f>'ｴﾝﾄﾘｰ女子'!E74</f>
        <v>0</v>
      </c>
      <c r="F207" s="40">
        <f>'ｴﾝﾄﾘｰ女子'!N74</f>
      </c>
      <c r="G207" s="40">
        <f>'ｴﾝﾄﾘｰ女子'!O74</f>
      </c>
      <c r="H207" s="9">
        <f>'ｴﾝﾄﾘｰ女子'!M74</f>
      </c>
      <c r="I207" s="115">
        <f>'ｴﾝﾄﾘｰ女子'!G74</f>
        <v>0</v>
      </c>
      <c r="J207" s="19">
        <f>'ｴﾝﾄﾘｰ女子'!H74</f>
        <v>0</v>
      </c>
      <c r="K207" s="15">
        <f>'ｴﾝﾄﾘｰ女子'!Q74</f>
      </c>
      <c r="L207" s="93">
        <f>'ｴﾝﾄﾘｰ女子'!I74</f>
        <v>0</v>
      </c>
      <c r="M207" s="93">
        <f>'ｴﾝﾄﾘｰ女子'!J74</f>
        <v>0</v>
      </c>
      <c r="N207" s="41" t="str">
        <f>'ｴﾝﾄﾘｰ女子'!K74</f>
        <v>未入力</v>
      </c>
      <c r="P207" s="11"/>
    </row>
    <row r="208" spans="1:16" s="5" customFormat="1" ht="33" customHeight="1">
      <c r="A208" s="20">
        <f>'ｴﾝﾄﾘｰ女子'!A75</f>
        <v>74</v>
      </c>
      <c r="B208" s="12">
        <f>'ｴﾝﾄﾘｰ女子'!B75</f>
      </c>
      <c r="C208" s="12">
        <f>'ｴﾝﾄﾘｰ女子'!C75</f>
        <v>0</v>
      </c>
      <c r="D208" s="12">
        <f>'ｴﾝﾄﾘｰ女子'!D75</f>
        <v>0</v>
      </c>
      <c r="E208" s="40">
        <f>'ｴﾝﾄﾘｰ女子'!E75</f>
        <v>0</v>
      </c>
      <c r="F208" s="40">
        <f>'ｴﾝﾄﾘｰ女子'!N75</f>
      </c>
      <c r="G208" s="40">
        <f>'ｴﾝﾄﾘｰ女子'!O75</f>
      </c>
      <c r="H208" s="9">
        <f>'ｴﾝﾄﾘｰ女子'!M75</f>
      </c>
      <c r="I208" s="115">
        <f>'ｴﾝﾄﾘｰ女子'!G75</f>
        <v>0</v>
      </c>
      <c r="J208" s="19">
        <f>'ｴﾝﾄﾘｰ女子'!H75</f>
        <v>0</v>
      </c>
      <c r="K208" s="15">
        <f>'ｴﾝﾄﾘｰ女子'!Q75</f>
      </c>
      <c r="L208" s="93">
        <f>'ｴﾝﾄﾘｰ女子'!I75</f>
        <v>0</v>
      </c>
      <c r="M208" s="93">
        <f>'ｴﾝﾄﾘｰ女子'!J75</f>
        <v>0</v>
      </c>
      <c r="N208" s="41" t="str">
        <f>'ｴﾝﾄﾘｰ女子'!K75</f>
        <v>未入力</v>
      </c>
      <c r="P208" s="11"/>
    </row>
    <row r="209" spans="1:16" s="5" customFormat="1" ht="33" customHeight="1">
      <c r="A209" s="22">
        <f>'ｴﾝﾄﾘｰ女子'!A76</f>
        <v>75</v>
      </c>
      <c r="B209" s="14">
        <f>'ｴﾝﾄﾘｰ女子'!B76</f>
      </c>
      <c r="C209" s="14">
        <f>'ｴﾝﾄﾘｰ女子'!C76</f>
        <v>0</v>
      </c>
      <c r="D209" s="14">
        <f>'ｴﾝﾄﾘｰ女子'!D76</f>
        <v>0</v>
      </c>
      <c r="E209" s="42">
        <f>'ｴﾝﾄﾘｰ女子'!E76</f>
        <v>0</v>
      </c>
      <c r="F209" s="42">
        <f>'ｴﾝﾄﾘｰ女子'!N76</f>
      </c>
      <c r="G209" s="42">
        <f>'ｴﾝﾄﾘｰ女子'!O76</f>
      </c>
      <c r="H209" s="10">
        <f>'ｴﾝﾄﾘｰ女子'!M76</f>
      </c>
      <c r="I209" s="116">
        <f>'ｴﾝﾄﾘｰ女子'!G76</f>
        <v>0</v>
      </c>
      <c r="J209" s="21">
        <f>'ｴﾝﾄﾘｰ女子'!H76</f>
        <v>0</v>
      </c>
      <c r="K209" s="16">
        <f>'ｴﾝﾄﾘｰ女子'!Q76</f>
      </c>
      <c r="L209" s="94">
        <f>'ｴﾝﾄﾘｰ女子'!I76</f>
        <v>0</v>
      </c>
      <c r="M209" s="94">
        <f>'ｴﾝﾄﾘｰ女子'!J76</f>
        <v>0</v>
      </c>
      <c r="N209" s="43" t="str">
        <f>'ｴﾝﾄﾘｰ女子'!K76</f>
        <v>未入力</v>
      </c>
      <c r="P209" s="11"/>
    </row>
    <row r="210" spans="1:16" s="5" customFormat="1" ht="33" customHeight="1">
      <c r="A210" s="100"/>
      <c r="B210" s="100"/>
      <c r="C210" s="102"/>
      <c r="D210" s="102"/>
      <c r="E210" s="101"/>
      <c r="F210" s="101"/>
      <c r="G210" s="101"/>
      <c r="H210" s="100"/>
      <c r="I210" s="117"/>
      <c r="J210" s="103"/>
      <c r="K210" s="100"/>
      <c r="L210" s="103"/>
      <c r="M210" s="103"/>
      <c r="N210" s="100"/>
      <c r="P210" s="104"/>
    </row>
    <row r="211" ht="9.75" customHeight="1">
      <c r="G211" s="203"/>
    </row>
    <row r="212" spans="1:14" s="30" customFormat="1" ht="18.75">
      <c r="A212" s="27"/>
      <c r="B212" s="28"/>
      <c r="C212" s="378">
        <f>'実施報告・申込書'!$C$16</f>
        <v>0</v>
      </c>
      <c r="D212" s="379"/>
      <c r="E212" s="379"/>
      <c r="F212" s="379"/>
      <c r="G212" s="380"/>
      <c r="H212" s="4"/>
      <c r="I212" s="108"/>
      <c r="J212" s="202"/>
      <c r="K212" s="27"/>
      <c r="L212" s="29"/>
      <c r="M212" s="108" t="s">
        <v>118</v>
      </c>
      <c r="N212" s="29" t="s">
        <v>1539</v>
      </c>
    </row>
    <row r="213" spans="1:14" s="30" customFormat="1" ht="9.75" customHeight="1">
      <c r="A213" s="27"/>
      <c r="B213" s="28"/>
      <c r="C213" s="47"/>
      <c r="D213" s="195"/>
      <c r="E213" s="202"/>
      <c r="F213" s="4"/>
      <c r="G213" s="204"/>
      <c r="H213" s="4"/>
      <c r="I213" s="108"/>
      <c r="J213" s="202"/>
      <c r="K213" s="27"/>
      <c r="L213" s="29"/>
      <c r="M213" s="108"/>
      <c r="N213" s="29"/>
    </row>
    <row r="214" spans="1:102" s="30" customFormat="1" ht="33" customHeight="1">
      <c r="A214" s="56" t="s">
        <v>25</v>
      </c>
      <c r="B214" s="33" t="s">
        <v>61</v>
      </c>
      <c r="C214" s="33" t="s">
        <v>94</v>
      </c>
      <c r="D214" s="33" t="s">
        <v>60</v>
      </c>
      <c r="E214" s="33" t="s">
        <v>45</v>
      </c>
      <c r="F214" s="32" t="s">
        <v>164</v>
      </c>
      <c r="G214" s="32" t="s">
        <v>1582</v>
      </c>
      <c r="H214" s="33" t="s">
        <v>26</v>
      </c>
      <c r="I214" s="33" t="s">
        <v>95</v>
      </c>
      <c r="J214" s="268" t="s">
        <v>62</v>
      </c>
      <c r="K214" s="56" t="s">
        <v>1538</v>
      </c>
      <c r="L214" s="32" t="s">
        <v>1581</v>
      </c>
      <c r="M214" s="32" t="s">
        <v>166</v>
      </c>
      <c r="N214" s="267" t="s">
        <v>186</v>
      </c>
      <c r="O214" s="4"/>
      <c r="P214" s="34" t="s">
        <v>87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</row>
    <row r="215" spans="1:16" s="5" customFormat="1" ht="33" customHeight="1">
      <c r="A215" s="20">
        <f>'ｴﾝﾄﾘｰ女子'!A77</f>
        <v>76</v>
      </c>
      <c r="B215" s="12">
        <f>'ｴﾝﾄﾘｰ女子'!B77</f>
      </c>
      <c r="C215" s="12">
        <f>'ｴﾝﾄﾘｰ女子'!C77</f>
        <v>0</v>
      </c>
      <c r="D215" s="12">
        <f>'ｴﾝﾄﾘｰ女子'!D77</f>
        <v>0</v>
      </c>
      <c r="E215" s="40">
        <f>'ｴﾝﾄﾘｰ女子'!E77</f>
        <v>0</v>
      </c>
      <c r="F215" s="40">
        <f>'ｴﾝﾄﾘｰ女子'!N77</f>
      </c>
      <c r="G215" s="40">
        <f>'ｴﾝﾄﾘｰ女子'!O77</f>
      </c>
      <c r="H215" s="7">
        <f>'ｴﾝﾄﾘｰ女子'!M77</f>
      </c>
      <c r="I215" s="118">
        <f>'ｴﾝﾄﾘｰ女子'!G77</f>
        <v>0</v>
      </c>
      <c r="J215" s="19">
        <f>'ｴﾝﾄﾘｰ女子'!H77</f>
        <v>0</v>
      </c>
      <c r="K215" s="15">
        <f>'ｴﾝﾄﾘｰ女子'!Q77</f>
      </c>
      <c r="L215" s="95">
        <f>'ｴﾝﾄﾘｰ女子'!I77</f>
        <v>0</v>
      </c>
      <c r="M215" s="95">
        <f>'ｴﾝﾄﾘｰ女子'!J77</f>
        <v>0</v>
      </c>
      <c r="N215" s="38" t="str">
        <f>'ｴﾝﾄﾘｰ女子'!K77</f>
        <v>未入力</v>
      </c>
      <c r="P215" s="11"/>
    </row>
    <row r="216" spans="1:16" s="5" customFormat="1" ht="33" customHeight="1">
      <c r="A216" s="20">
        <f>'ｴﾝﾄﾘｰ女子'!A78</f>
        <v>77</v>
      </c>
      <c r="B216" s="12">
        <f>'ｴﾝﾄﾘｰ女子'!B78</f>
      </c>
      <c r="C216" s="12">
        <f>'ｴﾝﾄﾘｰ女子'!C78</f>
        <v>0</v>
      </c>
      <c r="D216" s="12">
        <f>'ｴﾝﾄﾘｰ女子'!D78</f>
        <v>0</v>
      </c>
      <c r="E216" s="40">
        <f>'ｴﾝﾄﾘｰ女子'!E78</f>
        <v>0</v>
      </c>
      <c r="F216" s="40">
        <f>'ｴﾝﾄﾘｰ女子'!N78</f>
      </c>
      <c r="G216" s="40">
        <f>'ｴﾝﾄﾘｰ女子'!O78</f>
      </c>
      <c r="H216" s="9">
        <f>'ｴﾝﾄﾘｰ女子'!M78</f>
      </c>
      <c r="I216" s="115">
        <f>'ｴﾝﾄﾘｰ女子'!G78</f>
        <v>0</v>
      </c>
      <c r="J216" s="19">
        <f>'ｴﾝﾄﾘｰ女子'!H78</f>
        <v>0</v>
      </c>
      <c r="K216" s="15">
        <f>'ｴﾝﾄﾘｰ女子'!Q78</f>
      </c>
      <c r="L216" s="93">
        <f>'ｴﾝﾄﾘｰ女子'!I78</f>
        <v>0</v>
      </c>
      <c r="M216" s="93">
        <f>'ｴﾝﾄﾘｰ女子'!J78</f>
        <v>0</v>
      </c>
      <c r="N216" s="41" t="str">
        <f>'ｴﾝﾄﾘｰ女子'!K78</f>
        <v>未入力</v>
      </c>
      <c r="P216" s="11"/>
    </row>
    <row r="217" spans="1:16" s="5" customFormat="1" ht="33" customHeight="1">
      <c r="A217" s="20">
        <f>'ｴﾝﾄﾘｰ女子'!A79</f>
        <v>78</v>
      </c>
      <c r="B217" s="12">
        <f>'ｴﾝﾄﾘｰ女子'!B79</f>
      </c>
      <c r="C217" s="12">
        <f>'ｴﾝﾄﾘｰ女子'!C79</f>
        <v>0</v>
      </c>
      <c r="D217" s="12">
        <f>'ｴﾝﾄﾘｰ女子'!D79</f>
        <v>0</v>
      </c>
      <c r="E217" s="40">
        <f>'ｴﾝﾄﾘｰ女子'!E79</f>
        <v>0</v>
      </c>
      <c r="F217" s="40">
        <f>'ｴﾝﾄﾘｰ女子'!N79</f>
      </c>
      <c r="G217" s="40">
        <f>'ｴﾝﾄﾘｰ女子'!O79</f>
      </c>
      <c r="H217" s="9">
        <f>'ｴﾝﾄﾘｰ女子'!M79</f>
      </c>
      <c r="I217" s="115">
        <f>'ｴﾝﾄﾘｰ女子'!G79</f>
        <v>0</v>
      </c>
      <c r="J217" s="19">
        <f>'ｴﾝﾄﾘｰ女子'!H79</f>
        <v>0</v>
      </c>
      <c r="K217" s="15">
        <f>'ｴﾝﾄﾘｰ女子'!Q79</f>
      </c>
      <c r="L217" s="93">
        <f>'ｴﾝﾄﾘｰ女子'!I79</f>
        <v>0</v>
      </c>
      <c r="M217" s="93">
        <f>'ｴﾝﾄﾘｰ女子'!J79</f>
        <v>0</v>
      </c>
      <c r="N217" s="41" t="str">
        <f>'ｴﾝﾄﾘｰ女子'!K79</f>
        <v>未入力</v>
      </c>
      <c r="P217" s="11"/>
    </row>
    <row r="218" spans="1:16" s="5" customFormat="1" ht="33" customHeight="1">
      <c r="A218" s="20">
        <f>'ｴﾝﾄﾘｰ女子'!A80</f>
        <v>79</v>
      </c>
      <c r="B218" s="12">
        <f>'ｴﾝﾄﾘｰ女子'!B80</f>
      </c>
      <c r="C218" s="12">
        <f>'ｴﾝﾄﾘｰ女子'!C80</f>
        <v>0</v>
      </c>
      <c r="D218" s="12">
        <f>'ｴﾝﾄﾘｰ女子'!D80</f>
        <v>0</v>
      </c>
      <c r="E218" s="40">
        <f>'ｴﾝﾄﾘｰ女子'!E80</f>
        <v>0</v>
      </c>
      <c r="F218" s="40">
        <f>'ｴﾝﾄﾘｰ女子'!N80</f>
      </c>
      <c r="G218" s="40">
        <f>'ｴﾝﾄﾘｰ女子'!O80</f>
      </c>
      <c r="H218" s="9">
        <f>'ｴﾝﾄﾘｰ女子'!M80</f>
      </c>
      <c r="I218" s="115">
        <f>'ｴﾝﾄﾘｰ女子'!G80</f>
        <v>0</v>
      </c>
      <c r="J218" s="19">
        <f>'ｴﾝﾄﾘｰ女子'!H80</f>
        <v>0</v>
      </c>
      <c r="K218" s="15">
        <f>'ｴﾝﾄﾘｰ女子'!Q80</f>
      </c>
      <c r="L218" s="93">
        <f>'ｴﾝﾄﾘｰ女子'!I80</f>
        <v>0</v>
      </c>
      <c r="M218" s="93">
        <f>'ｴﾝﾄﾘｰ女子'!J80</f>
        <v>0</v>
      </c>
      <c r="N218" s="41" t="str">
        <f>'ｴﾝﾄﾘｰ女子'!K80</f>
        <v>未入力</v>
      </c>
      <c r="P218" s="11"/>
    </row>
    <row r="219" spans="1:16" s="5" customFormat="1" ht="33" customHeight="1">
      <c r="A219" s="20">
        <f>'ｴﾝﾄﾘｰ女子'!A81</f>
        <v>80</v>
      </c>
      <c r="B219" s="12">
        <f>'ｴﾝﾄﾘｰ女子'!B81</f>
      </c>
      <c r="C219" s="12">
        <f>'ｴﾝﾄﾘｰ女子'!C81</f>
        <v>0</v>
      </c>
      <c r="D219" s="12">
        <f>'ｴﾝﾄﾘｰ女子'!D81</f>
        <v>0</v>
      </c>
      <c r="E219" s="40">
        <f>'ｴﾝﾄﾘｰ女子'!E81</f>
        <v>0</v>
      </c>
      <c r="F219" s="40">
        <f>'ｴﾝﾄﾘｰ女子'!N81</f>
      </c>
      <c r="G219" s="40">
        <f>'ｴﾝﾄﾘｰ女子'!O81</f>
      </c>
      <c r="H219" s="9">
        <f>'ｴﾝﾄﾘｰ女子'!M81</f>
      </c>
      <c r="I219" s="115">
        <f>'ｴﾝﾄﾘｰ女子'!G81</f>
        <v>0</v>
      </c>
      <c r="J219" s="19">
        <f>'ｴﾝﾄﾘｰ女子'!H81</f>
        <v>0</v>
      </c>
      <c r="K219" s="15">
        <f>'ｴﾝﾄﾘｰ女子'!Q81</f>
      </c>
      <c r="L219" s="93">
        <f>'ｴﾝﾄﾘｰ女子'!I81</f>
        <v>0</v>
      </c>
      <c r="M219" s="93">
        <f>'ｴﾝﾄﾘｰ女子'!J81</f>
        <v>0</v>
      </c>
      <c r="N219" s="41" t="str">
        <f>'ｴﾝﾄﾘｰ女子'!K81</f>
        <v>未入力</v>
      </c>
      <c r="P219" s="11"/>
    </row>
    <row r="220" spans="1:16" s="5" customFormat="1" ht="33" customHeight="1">
      <c r="A220" s="20">
        <f>'ｴﾝﾄﾘｰ女子'!A82</f>
        <v>81</v>
      </c>
      <c r="B220" s="12">
        <f>'ｴﾝﾄﾘｰ女子'!B82</f>
      </c>
      <c r="C220" s="12">
        <f>'ｴﾝﾄﾘｰ女子'!C82</f>
        <v>0</v>
      </c>
      <c r="D220" s="12">
        <f>'ｴﾝﾄﾘｰ女子'!D82</f>
        <v>0</v>
      </c>
      <c r="E220" s="40">
        <f>'ｴﾝﾄﾘｰ女子'!E82</f>
        <v>0</v>
      </c>
      <c r="F220" s="40">
        <f>'ｴﾝﾄﾘｰ女子'!N82</f>
      </c>
      <c r="G220" s="40">
        <f>'ｴﾝﾄﾘｰ女子'!O82</f>
      </c>
      <c r="H220" s="9">
        <f>'ｴﾝﾄﾘｰ女子'!M82</f>
      </c>
      <c r="I220" s="115">
        <f>'ｴﾝﾄﾘｰ女子'!G82</f>
        <v>0</v>
      </c>
      <c r="J220" s="19">
        <f>'ｴﾝﾄﾘｰ女子'!H82</f>
        <v>0</v>
      </c>
      <c r="K220" s="15">
        <f>'ｴﾝﾄﾘｰ女子'!Q82</f>
      </c>
      <c r="L220" s="93">
        <f>'ｴﾝﾄﾘｰ女子'!I82</f>
        <v>0</v>
      </c>
      <c r="M220" s="93">
        <f>'ｴﾝﾄﾘｰ女子'!J82</f>
        <v>0</v>
      </c>
      <c r="N220" s="41" t="str">
        <f>'ｴﾝﾄﾘｰ女子'!K82</f>
        <v>未入力</v>
      </c>
      <c r="P220" s="11"/>
    </row>
    <row r="221" spans="1:16" s="5" customFormat="1" ht="33" customHeight="1">
      <c r="A221" s="20">
        <f>'ｴﾝﾄﾘｰ女子'!A83</f>
        <v>82</v>
      </c>
      <c r="B221" s="12">
        <f>'ｴﾝﾄﾘｰ女子'!B83</f>
      </c>
      <c r="C221" s="12">
        <f>'ｴﾝﾄﾘｰ女子'!C83</f>
        <v>0</v>
      </c>
      <c r="D221" s="12">
        <f>'ｴﾝﾄﾘｰ女子'!D83</f>
        <v>0</v>
      </c>
      <c r="E221" s="40">
        <f>'ｴﾝﾄﾘｰ女子'!E83</f>
        <v>0</v>
      </c>
      <c r="F221" s="40">
        <f>'ｴﾝﾄﾘｰ女子'!N83</f>
      </c>
      <c r="G221" s="40">
        <f>'ｴﾝﾄﾘｰ女子'!O83</f>
      </c>
      <c r="H221" s="9">
        <f>'ｴﾝﾄﾘｰ女子'!M83</f>
      </c>
      <c r="I221" s="115">
        <f>'ｴﾝﾄﾘｰ女子'!G83</f>
        <v>0</v>
      </c>
      <c r="J221" s="19">
        <f>'ｴﾝﾄﾘｰ女子'!H83</f>
        <v>0</v>
      </c>
      <c r="K221" s="15">
        <f>'ｴﾝﾄﾘｰ女子'!Q83</f>
      </c>
      <c r="L221" s="93">
        <f>'ｴﾝﾄﾘｰ女子'!I83</f>
        <v>0</v>
      </c>
      <c r="M221" s="93">
        <f>'ｴﾝﾄﾘｰ女子'!J83</f>
        <v>0</v>
      </c>
      <c r="N221" s="41" t="str">
        <f>'ｴﾝﾄﾘｰ女子'!K83</f>
        <v>未入力</v>
      </c>
      <c r="P221" s="11"/>
    </row>
    <row r="222" spans="1:16" s="5" customFormat="1" ht="33" customHeight="1">
      <c r="A222" s="20">
        <f>'ｴﾝﾄﾘｰ女子'!A84</f>
        <v>83</v>
      </c>
      <c r="B222" s="12">
        <f>'ｴﾝﾄﾘｰ女子'!B84</f>
      </c>
      <c r="C222" s="12">
        <f>'ｴﾝﾄﾘｰ女子'!C84</f>
        <v>0</v>
      </c>
      <c r="D222" s="12">
        <f>'ｴﾝﾄﾘｰ女子'!D84</f>
        <v>0</v>
      </c>
      <c r="E222" s="40">
        <f>'ｴﾝﾄﾘｰ女子'!E84</f>
        <v>0</v>
      </c>
      <c r="F222" s="40">
        <f>'ｴﾝﾄﾘｰ女子'!N84</f>
      </c>
      <c r="G222" s="40">
        <f>'ｴﾝﾄﾘｰ女子'!O84</f>
      </c>
      <c r="H222" s="9">
        <f>'ｴﾝﾄﾘｰ女子'!M84</f>
      </c>
      <c r="I222" s="115">
        <f>'ｴﾝﾄﾘｰ女子'!G84</f>
        <v>0</v>
      </c>
      <c r="J222" s="19">
        <f>'ｴﾝﾄﾘｰ女子'!H84</f>
        <v>0</v>
      </c>
      <c r="K222" s="15">
        <f>'ｴﾝﾄﾘｰ女子'!Q84</f>
      </c>
      <c r="L222" s="93">
        <f>'ｴﾝﾄﾘｰ女子'!I84</f>
        <v>0</v>
      </c>
      <c r="M222" s="93">
        <f>'ｴﾝﾄﾘｰ女子'!J84</f>
        <v>0</v>
      </c>
      <c r="N222" s="41" t="str">
        <f>'ｴﾝﾄﾘｰ女子'!K84</f>
        <v>未入力</v>
      </c>
      <c r="P222" s="11"/>
    </row>
    <row r="223" spans="1:16" s="5" customFormat="1" ht="33" customHeight="1">
      <c r="A223" s="20">
        <f>'ｴﾝﾄﾘｰ女子'!A85</f>
        <v>84</v>
      </c>
      <c r="B223" s="12">
        <f>'ｴﾝﾄﾘｰ女子'!B85</f>
      </c>
      <c r="C223" s="12">
        <f>'ｴﾝﾄﾘｰ女子'!C85</f>
        <v>0</v>
      </c>
      <c r="D223" s="12">
        <f>'ｴﾝﾄﾘｰ女子'!D85</f>
        <v>0</v>
      </c>
      <c r="E223" s="40">
        <f>'ｴﾝﾄﾘｰ女子'!E85</f>
        <v>0</v>
      </c>
      <c r="F223" s="40">
        <f>'ｴﾝﾄﾘｰ女子'!N85</f>
      </c>
      <c r="G223" s="40">
        <f>'ｴﾝﾄﾘｰ女子'!O85</f>
      </c>
      <c r="H223" s="9">
        <f>'ｴﾝﾄﾘｰ女子'!M85</f>
      </c>
      <c r="I223" s="115">
        <f>'ｴﾝﾄﾘｰ女子'!G85</f>
        <v>0</v>
      </c>
      <c r="J223" s="19">
        <f>'ｴﾝﾄﾘｰ女子'!H85</f>
        <v>0</v>
      </c>
      <c r="K223" s="15">
        <f>'ｴﾝﾄﾘｰ女子'!Q85</f>
      </c>
      <c r="L223" s="93">
        <f>'ｴﾝﾄﾘｰ女子'!I85</f>
        <v>0</v>
      </c>
      <c r="M223" s="93">
        <f>'ｴﾝﾄﾘｰ女子'!J85</f>
        <v>0</v>
      </c>
      <c r="N223" s="41" t="str">
        <f>'ｴﾝﾄﾘｰ女子'!K85</f>
        <v>未入力</v>
      </c>
      <c r="P223" s="11"/>
    </row>
    <row r="224" spans="1:16" s="5" customFormat="1" ht="33" customHeight="1">
      <c r="A224" s="20">
        <f>'ｴﾝﾄﾘｰ女子'!A86</f>
        <v>85</v>
      </c>
      <c r="B224" s="12">
        <f>'ｴﾝﾄﾘｰ女子'!B86</f>
      </c>
      <c r="C224" s="12">
        <f>'ｴﾝﾄﾘｰ女子'!C86</f>
        <v>0</v>
      </c>
      <c r="D224" s="12">
        <f>'ｴﾝﾄﾘｰ女子'!D86</f>
        <v>0</v>
      </c>
      <c r="E224" s="40">
        <f>'ｴﾝﾄﾘｰ女子'!E86</f>
        <v>0</v>
      </c>
      <c r="F224" s="40">
        <f>'ｴﾝﾄﾘｰ女子'!N86</f>
      </c>
      <c r="G224" s="40">
        <f>'ｴﾝﾄﾘｰ女子'!O86</f>
      </c>
      <c r="H224" s="9">
        <f>'ｴﾝﾄﾘｰ女子'!M86</f>
      </c>
      <c r="I224" s="115">
        <f>'ｴﾝﾄﾘｰ女子'!G86</f>
        <v>0</v>
      </c>
      <c r="J224" s="19">
        <f>'ｴﾝﾄﾘｰ女子'!H86</f>
        <v>0</v>
      </c>
      <c r="K224" s="15">
        <f>'ｴﾝﾄﾘｰ女子'!Q86</f>
      </c>
      <c r="L224" s="93">
        <f>'ｴﾝﾄﾘｰ女子'!I86</f>
        <v>0</v>
      </c>
      <c r="M224" s="93">
        <f>'ｴﾝﾄﾘｰ女子'!J86</f>
        <v>0</v>
      </c>
      <c r="N224" s="41" t="str">
        <f>'ｴﾝﾄﾘｰ女子'!K86</f>
        <v>未入力</v>
      </c>
      <c r="P224" s="11"/>
    </row>
    <row r="225" spans="1:16" s="5" customFormat="1" ht="33" customHeight="1">
      <c r="A225" s="20">
        <f>'ｴﾝﾄﾘｰ女子'!A87</f>
        <v>86</v>
      </c>
      <c r="B225" s="12">
        <f>'ｴﾝﾄﾘｰ女子'!B87</f>
      </c>
      <c r="C225" s="12">
        <f>'ｴﾝﾄﾘｰ女子'!C87</f>
        <v>0</v>
      </c>
      <c r="D225" s="12">
        <f>'ｴﾝﾄﾘｰ女子'!D87</f>
        <v>0</v>
      </c>
      <c r="E225" s="40">
        <f>'ｴﾝﾄﾘｰ女子'!E87</f>
        <v>0</v>
      </c>
      <c r="F225" s="40">
        <f>'ｴﾝﾄﾘｰ女子'!N87</f>
      </c>
      <c r="G225" s="40">
        <f>'ｴﾝﾄﾘｰ女子'!O87</f>
      </c>
      <c r="H225" s="9">
        <f>'ｴﾝﾄﾘｰ女子'!M87</f>
      </c>
      <c r="I225" s="115">
        <f>'ｴﾝﾄﾘｰ女子'!G87</f>
        <v>0</v>
      </c>
      <c r="J225" s="19">
        <f>'ｴﾝﾄﾘｰ女子'!H87</f>
        <v>0</v>
      </c>
      <c r="K225" s="15">
        <f>'ｴﾝﾄﾘｰ女子'!Q87</f>
      </c>
      <c r="L225" s="93">
        <f>'ｴﾝﾄﾘｰ女子'!I87</f>
        <v>0</v>
      </c>
      <c r="M225" s="93">
        <f>'ｴﾝﾄﾘｰ女子'!J87</f>
        <v>0</v>
      </c>
      <c r="N225" s="41" t="str">
        <f>'ｴﾝﾄﾘｰ女子'!K87</f>
        <v>未入力</v>
      </c>
      <c r="P225" s="11"/>
    </row>
    <row r="226" spans="1:16" s="5" customFormat="1" ht="33" customHeight="1">
      <c r="A226" s="20">
        <f>'ｴﾝﾄﾘｰ女子'!A88</f>
        <v>87</v>
      </c>
      <c r="B226" s="12">
        <f>'ｴﾝﾄﾘｰ女子'!B88</f>
      </c>
      <c r="C226" s="12">
        <f>'ｴﾝﾄﾘｰ女子'!C88</f>
        <v>0</v>
      </c>
      <c r="D226" s="12">
        <f>'ｴﾝﾄﾘｰ女子'!D88</f>
        <v>0</v>
      </c>
      <c r="E226" s="40">
        <f>'ｴﾝﾄﾘｰ女子'!E88</f>
        <v>0</v>
      </c>
      <c r="F226" s="40">
        <f>'ｴﾝﾄﾘｰ女子'!N88</f>
      </c>
      <c r="G226" s="40">
        <f>'ｴﾝﾄﾘｰ女子'!O88</f>
      </c>
      <c r="H226" s="9">
        <f>'ｴﾝﾄﾘｰ女子'!M88</f>
      </c>
      <c r="I226" s="115">
        <f>'ｴﾝﾄﾘｰ女子'!G88</f>
        <v>0</v>
      </c>
      <c r="J226" s="19">
        <f>'ｴﾝﾄﾘｰ女子'!H88</f>
        <v>0</v>
      </c>
      <c r="K226" s="15">
        <f>'ｴﾝﾄﾘｰ女子'!Q88</f>
      </c>
      <c r="L226" s="93">
        <f>'ｴﾝﾄﾘｰ女子'!I88</f>
        <v>0</v>
      </c>
      <c r="M226" s="93">
        <f>'ｴﾝﾄﾘｰ女子'!J88</f>
        <v>0</v>
      </c>
      <c r="N226" s="41" t="str">
        <f>'ｴﾝﾄﾘｰ女子'!K88</f>
        <v>未入力</v>
      </c>
      <c r="P226" s="11"/>
    </row>
    <row r="227" spans="1:16" s="5" customFormat="1" ht="33" customHeight="1">
      <c r="A227" s="20">
        <f>'ｴﾝﾄﾘｰ女子'!A89</f>
        <v>88</v>
      </c>
      <c r="B227" s="12">
        <f>'ｴﾝﾄﾘｰ女子'!B89</f>
      </c>
      <c r="C227" s="12">
        <f>'ｴﾝﾄﾘｰ女子'!C89</f>
        <v>0</v>
      </c>
      <c r="D227" s="12">
        <f>'ｴﾝﾄﾘｰ女子'!D89</f>
        <v>0</v>
      </c>
      <c r="E227" s="40">
        <f>'ｴﾝﾄﾘｰ女子'!E89</f>
        <v>0</v>
      </c>
      <c r="F227" s="40">
        <f>'ｴﾝﾄﾘｰ女子'!N89</f>
      </c>
      <c r="G227" s="40">
        <f>'ｴﾝﾄﾘｰ女子'!O89</f>
      </c>
      <c r="H227" s="9">
        <f>'ｴﾝﾄﾘｰ女子'!M89</f>
      </c>
      <c r="I227" s="115">
        <f>'ｴﾝﾄﾘｰ女子'!G89</f>
        <v>0</v>
      </c>
      <c r="J227" s="19">
        <f>'ｴﾝﾄﾘｰ女子'!H89</f>
        <v>0</v>
      </c>
      <c r="K227" s="15">
        <f>'ｴﾝﾄﾘｰ女子'!Q89</f>
      </c>
      <c r="L227" s="93">
        <f>'ｴﾝﾄﾘｰ女子'!I89</f>
        <v>0</v>
      </c>
      <c r="M227" s="93">
        <f>'ｴﾝﾄﾘｰ女子'!J89</f>
        <v>0</v>
      </c>
      <c r="N227" s="41" t="str">
        <f>'ｴﾝﾄﾘｰ女子'!K89</f>
        <v>未入力</v>
      </c>
      <c r="P227" s="11"/>
    </row>
    <row r="228" spans="1:16" s="5" customFormat="1" ht="33" customHeight="1">
      <c r="A228" s="20">
        <f>'ｴﾝﾄﾘｰ女子'!A90</f>
        <v>89</v>
      </c>
      <c r="B228" s="12">
        <f>'ｴﾝﾄﾘｰ女子'!B90</f>
      </c>
      <c r="C228" s="12">
        <f>'ｴﾝﾄﾘｰ女子'!C90</f>
        <v>0</v>
      </c>
      <c r="D228" s="12">
        <f>'ｴﾝﾄﾘｰ女子'!D90</f>
        <v>0</v>
      </c>
      <c r="E228" s="40">
        <f>'ｴﾝﾄﾘｰ女子'!E90</f>
        <v>0</v>
      </c>
      <c r="F228" s="40">
        <f>'ｴﾝﾄﾘｰ女子'!N90</f>
      </c>
      <c r="G228" s="40">
        <f>'ｴﾝﾄﾘｰ女子'!O90</f>
      </c>
      <c r="H228" s="9">
        <f>'ｴﾝﾄﾘｰ女子'!M90</f>
      </c>
      <c r="I228" s="115">
        <f>'ｴﾝﾄﾘｰ女子'!G90</f>
        <v>0</v>
      </c>
      <c r="J228" s="19">
        <f>'ｴﾝﾄﾘｰ女子'!H90</f>
        <v>0</v>
      </c>
      <c r="K228" s="15">
        <f>'ｴﾝﾄﾘｰ女子'!Q90</f>
      </c>
      <c r="L228" s="93">
        <f>'ｴﾝﾄﾘｰ女子'!I90</f>
        <v>0</v>
      </c>
      <c r="M228" s="93">
        <f>'ｴﾝﾄﾘｰ女子'!J90</f>
        <v>0</v>
      </c>
      <c r="N228" s="41" t="str">
        <f>'ｴﾝﾄﾘｰ女子'!K90</f>
        <v>未入力</v>
      </c>
      <c r="P228" s="11"/>
    </row>
    <row r="229" spans="1:16" s="5" customFormat="1" ht="33" customHeight="1">
      <c r="A229" s="20">
        <f>'ｴﾝﾄﾘｰ女子'!A91</f>
        <v>90</v>
      </c>
      <c r="B229" s="12">
        <f>'ｴﾝﾄﾘｰ女子'!B91</f>
      </c>
      <c r="C229" s="12">
        <f>'ｴﾝﾄﾘｰ女子'!C91</f>
        <v>0</v>
      </c>
      <c r="D229" s="12">
        <f>'ｴﾝﾄﾘｰ女子'!D91</f>
        <v>0</v>
      </c>
      <c r="E229" s="40">
        <f>'ｴﾝﾄﾘｰ女子'!E91</f>
        <v>0</v>
      </c>
      <c r="F229" s="40">
        <f>'ｴﾝﾄﾘｰ女子'!N91</f>
      </c>
      <c r="G229" s="40">
        <f>'ｴﾝﾄﾘｰ女子'!O91</f>
      </c>
      <c r="H229" s="9">
        <f>'ｴﾝﾄﾘｰ女子'!M91</f>
      </c>
      <c r="I229" s="115">
        <f>'ｴﾝﾄﾘｰ女子'!G91</f>
        <v>0</v>
      </c>
      <c r="J229" s="19">
        <f>'ｴﾝﾄﾘｰ女子'!H91</f>
        <v>0</v>
      </c>
      <c r="K229" s="15">
        <f>'ｴﾝﾄﾘｰ女子'!Q91</f>
      </c>
      <c r="L229" s="93">
        <f>'ｴﾝﾄﾘｰ女子'!I91</f>
        <v>0</v>
      </c>
      <c r="M229" s="93">
        <f>'ｴﾝﾄﾘｰ女子'!J91</f>
        <v>0</v>
      </c>
      <c r="N229" s="41" t="str">
        <f>'ｴﾝﾄﾘｰ女子'!K91</f>
        <v>未入力</v>
      </c>
      <c r="P229" s="11"/>
    </row>
    <row r="230" spans="1:16" s="5" customFormat="1" ht="33" customHeight="1">
      <c r="A230" s="20">
        <f>'ｴﾝﾄﾘｰ女子'!A92</f>
        <v>91</v>
      </c>
      <c r="B230" s="12">
        <f>'ｴﾝﾄﾘｰ女子'!B92</f>
      </c>
      <c r="C230" s="12">
        <f>'ｴﾝﾄﾘｰ女子'!C92</f>
        <v>0</v>
      </c>
      <c r="D230" s="12">
        <f>'ｴﾝﾄﾘｰ女子'!D92</f>
        <v>0</v>
      </c>
      <c r="E230" s="40">
        <f>'ｴﾝﾄﾘｰ女子'!E92</f>
        <v>0</v>
      </c>
      <c r="F230" s="40">
        <f>'ｴﾝﾄﾘｰ女子'!N92</f>
      </c>
      <c r="G230" s="40">
        <f>'ｴﾝﾄﾘｰ女子'!O92</f>
      </c>
      <c r="H230" s="9">
        <f>'ｴﾝﾄﾘｰ女子'!M92</f>
      </c>
      <c r="I230" s="115">
        <f>'ｴﾝﾄﾘｰ女子'!G92</f>
        <v>0</v>
      </c>
      <c r="J230" s="19">
        <f>'ｴﾝﾄﾘｰ女子'!H92</f>
        <v>0</v>
      </c>
      <c r="K230" s="15">
        <f>'ｴﾝﾄﾘｰ女子'!Q92</f>
      </c>
      <c r="L230" s="93">
        <f>'ｴﾝﾄﾘｰ女子'!I92</f>
        <v>0</v>
      </c>
      <c r="M230" s="93">
        <f>'ｴﾝﾄﾘｰ女子'!J92</f>
        <v>0</v>
      </c>
      <c r="N230" s="41" t="str">
        <f>'ｴﾝﾄﾘｰ女子'!K92</f>
        <v>未入力</v>
      </c>
      <c r="P230" s="11"/>
    </row>
    <row r="231" spans="1:16" s="5" customFormat="1" ht="33" customHeight="1">
      <c r="A231" s="20">
        <f>'ｴﾝﾄﾘｰ女子'!A93</f>
        <v>92</v>
      </c>
      <c r="B231" s="12">
        <f>'ｴﾝﾄﾘｰ女子'!B93</f>
      </c>
      <c r="C231" s="12">
        <f>'ｴﾝﾄﾘｰ女子'!C93</f>
        <v>0</v>
      </c>
      <c r="D231" s="12">
        <f>'ｴﾝﾄﾘｰ女子'!D93</f>
        <v>0</v>
      </c>
      <c r="E231" s="40">
        <f>'ｴﾝﾄﾘｰ女子'!E93</f>
        <v>0</v>
      </c>
      <c r="F231" s="40">
        <f>'ｴﾝﾄﾘｰ女子'!N93</f>
      </c>
      <c r="G231" s="40">
        <f>'ｴﾝﾄﾘｰ女子'!O93</f>
      </c>
      <c r="H231" s="9">
        <f>'ｴﾝﾄﾘｰ女子'!M93</f>
      </c>
      <c r="I231" s="115">
        <f>'ｴﾝﾄﾘｰ女子'!G93</f>
        <v>0</v>
      </c>
      <c r="J231" s="19">
        <f>'ｴﾝﾄﾘｰ女子'!H93</f>
        <v>0</v>
      </c>
      <c r="K231" s="15">
        <f>'ｴﾝﾄﾘｰ女子'!Q93</f>
      </c>
      <c r="L231" s="93">
        <f>'ｴﾝﾄﾘｰ女子'!I93</f>
        <v>0</v>
      </c>
      <c r="M231" s="93">
        <f>'ｴﾝﾄﾘｰ女子'!J93</f>
        <v>0</v>
      </c>
      <c r="N231" s="41" t="str">
        <f>'ｴﾝﾄﾘｰ女子'!K93</f>
        <v>未入力</v>
      </c>
      <c r="P231" s="11"/>
    </row>
    <row r="232" spans="1:16" s="5" customFormat="1" ht="33" customHeight="1">
      <c r="A232" s="20">
        <f>'ｴﾝﾄﾘｰ女子'!A94</f>
        <v>93</v>
      </c>
      <c r="B232" s="12">
        <f>'ｴﾝﾄﾘｰ女子'!B94</f>
      </c>
      <c r="C232" s="12">
        <f>'ｴﾝﾄﾘｰ女子'!C94</f>
        <v>0</v>
      </c>
      <c r="D232" s="12">
        <f>'ｴﾝﾄﾘｰ女子'!D94</f>
        <v>0</v>
      </c>
      <c r="E232" s="40">
        <f>'ｴﾝﾄﾘｰ女子'!E94</f>
        <v>0</v>
      </c>
      <c r="F232" s="40">
        <f>'ｴﾝﾄﾘｰ女子'!N94</f>
      </c>
      <c r="G232" s="40">
        <f>'ｴﾝﾄﾘｰ女子'!O94</f>
      </c>
      <c r="H232" s="9">
        <f>'ｴﾝﾄﾘｰ女子'!M94</f>
      </c>
      <c r="I232" s="115">
        <f>'ｴﾝﾄﾘｰ女子'!G94</f>
        <v>0</v>
      </c>
      <c r="J232" s="19">
        <f>'ｴﾝﾄﾘｰ女子'!H94</f>
        <v>0</v>
      </c>
      <c r="K232" s="15">
        <f>'ｴﾝﾄﾘｰ女子'!Q94</f>
      </c>
      <c r="L232" s="93">
        <f>'ｴﾝﾄﾘｰ女子'!I94</f>
        <v>0</v>
      </c>
      <c r="M232" s="93">
        <f>'ｴﾝﾄﾘｰ女子'!J94</f>
        <v>0</v>
      </c>
      <c r="N232" s="41" t="str">
        <f>'ｴﾝﾄﾘｰ女子'!K94</f>
        <v>未入力</v>
      </c>
      <c r="P232" s="11"/>
    </row>
    <row r="233" spans="1:16" s="5" customFormat="1" ht="33" customHeight="1">
      <c r="A233" s="20">
        <f>'ｴﾝﾄﾘｰ女子'!A95</f>
        <v>94</v>
      </c>
      <c r="B233" s="12">
        <f>'ｴﾝﾄﾘｰ女子'!B95</f>
      </c>
      <c r="C233" s="12">
        <f>'ｴﾝﾄﾘｰ女子'!C95</f>
        <v>0</v>
      </c>
      <c r="D233" s="12">
        <f>'ｴﾝﾄﾘｰ女子'!D95</f>
        <v>0</v>
      </c>
      <c r="E233" s="40">
        <f>'ｴﾝﾄﾘｰ女子'!E95</f>
        <v>0</v>
      </c>
      <c r="F233" s="40">
        <f>'ｴﾝﾄﾘｰ女子'!N95</f>
      </c>
      <c r="G233" s="40">
        <f>'ｴﾝﾄﾘｰ女子'!O95</f>
      </c>
      <c r="H233" s="9">
        <f>'ｴﾝﾄﾘｰ女子'!M95</f>
      </c>
      <c r="I233" s="115">
        <f>'ｴﾝﾄﾘｰ女子'!G95</f>
        <v>0</v>
      </c>
      <c r="J233" s="19">
        <f>'ｴﾝﾄﾘｰ女子'!H95</f>
        <v>0</v>
      </c>
      <c r="K233" s="15">
        <f>'ｴﾝﾄﾘｰ女子'!Q95</f>
      </c>
      <c r="L233" s="93">
        <f>'ｴﾝﾄﾘｰ女子'!I95</f>
        <v>0</v>
      </c>
      <c r="M233" s="93">
        <f>'ｴﾝﾄﾘｰ女子'!J95</f>
        <v>0</v>
      </c>
      <c r="N233" s="41" t="str">
        <f>'ｴﾝﾄﾘｰ女子'!K95</f>
        <v>未入力</v>
      </c>
      <c r="P233" s="11"/>
    </row>
    <row r="234" spans="1:16" s="5" customFormat="1" ht="33" customHeight="1">
      <c r="A234" s="20">
        <f>'ｴﾝﾄﾘｰ女子'!A96</f>
        <v>95</v>
      </c>
      <c r="B234" s="12">
        <f>'ｴﾝﾄﾘｰ女子'!B96</f>
      </c>
      <c r="C234" s="12">
        <f>'ｴﾝﾄﾘｰ女子'!C96</f>
        <v>0</v>
      </c>
      <c r="D234" s="12">
        <f>'ｴﾝﾄﾘｰ女子'!D96</f>
        <v>0</v>
      </c>
      <c r="E234" s="40">
        <f>'ｴﾝﾄﾘｰ女子'!E96</f>
        <v>0</v>
      </c>
      <c r="F234" s="40">
        <f>'ｴﾝﾄﾘｰ女子'!N96</f>
      </c>
      <c r="G234" s="40">
        <f>'ｴﾝﾄﾘｰ女子'!O96</f>
      </c>
      <c r="H234" s="9">
        <f>'ｴﾝﾄﾘｰ女子'!M96</f>
      </c>
      <c r="I234" s="115">
        <f>'ｴﾝﾄﾘｰ女子'!G96</f>
        <v>0</v>
      </c>
      <c r="J234" s="19">
        <f>'ｴﾝﾄﾘｰ女子'!H96</f>
        <v>0</v>
      </c>
      <c r="K234" s="15">
        <f>'ｴﾝﾄﾘｰ女子'!Q96</f>
      </c>
      <c r="L234" s="93">
        <f>'ｴﾝﾄﾘｰ女子'!I96</f>
        <v>0</v>
      </c>
      <c r="M234" s="93">
        <f>'ｴﾝﾄﾘｰ女子'!J96</f>
        <v>0</v>
      </c>
      <c r="N234" s="41" t="str">
        <f>'ｴﾝﾄﾘｰ女子'!K96</f>
        <v>未入力</v>
      </c>
      <c r="P234" s="11"/>
    </row>
    <row r="235" spans="1:16" s="5" customFormat="1" ht="33" customHeight="1">
      <c r="A235" s="20">
        <f>'ｴﾝﾄﾘｰ女子'!A97</f>
        <v>96</v>
      </c>
      <c r="B235" s="12">
        <f>'ｴﾝﾄﾘｰ女子'!B97</f>
      </c>
      <c r="C235" s="12">
        <f>'ｴﾝﾄﾘｰ女子'!C97</f>
        <v>0</v>
      </c>
      <c r="D235" s="12">
        <f>'ｴﾝﾄﾘｰ女子'!D97</f>
        <v>0</v>
      </c>
      <c r="E235" s="40">
        <f>'ｴﾝﾄﾘｰ女子'!E97</f>
        <v>0</v>
      </c>
      <c r="F235" s="40">
        <f>'ｴﾝﾄﾘｰ女子'!N97</f>
      </c>
      <c r="G235" s="40">
        <f>'ｴﾝﾄﾘｰ女子'!O97</f>
      </c>
      <c r="H235" s="9">
        <f>'ｴﾝﾄﾘｰ女子'!M97</f>
      </c>
      <c r="I235" s="115">
        <f>'ｴﾝﾄﾘｰ女子'!G97</f>
        <v>0</v>
      </c>
      <c r="J235" s="19">
        <f>'ｴﾝﾄﾘｰ女子'!H97</f>
        <v>0</v>
      </c>
      <c r="K235" s="15">
        <f>'ｴﾝﾄﾘｰ女子'!Q97</f>
      </c>
      <c r="L235" s="93">
        <f>'ｴﾝﾄﾘｰ女子'!I97</f>
        <v>0</v>
      </c>
      <c r="M235" s="93">
        <f>'ｴﾝﾄﾘｰ女子'!J97</f>
        <v>0</v>
      </c>
      <c r="N235" s="41" t="str">
        <f>'ｴﾝﾄﾘｰ女子'!K97</f>
        <v>未入力</v>
      </c>
      <c r="P235" s="11"/>
    </row>
    <row r="236" spans="1:16" s="5" customFormat="1" ht="33" customHeight="1">
      <c r="A236" s="20">
        <f>'ｴﾝﾄﾘｰ女子'!A98</f>
        <v>97</v>
      </c>
      <c r="B236" s="12">
        <f>'ｴﾝﾄﾘｰ女子'!B98</f>
      </c>
      <c r="C236" s="12">
        <f>'ｴﾝﾄﾘｰ女子'!C98</f>
        <v>0</v>
      </c>
      <c r="D236" s="12">
        <f>'ｴﾝﾄﾘｰ女子'!D98</f>
        <v>0</v>
      </c>
      <c r="E236" s="40">
        <f>'ｴﾝﾄﾘｰ女子'!E98</f>
        <v>0</v>
      </c>
      <c r="F236" s="40">
        <f>'ｴﾝﾄﾘｰ女子'!N98</f>
      </c>
      <c r="G236" s="40">
        <f>'ｴﾝﾄﾘｰ女子'!O98</f>
      </c>
      <c r="H236" s="9">
        <f>'ｴﾝﾄﾘｰ女子'!M98</f>
      </c>
      <c r="I236" s="115">
        <f>'ｴﾝﾄﾘｰ女子'!G98</f>
        <v>0</v>
      </c>
      <c r="J236" s="19">
        <f>'ｴﾝﾄﾘｰ女子'!H98</f>
        <v>0</v>
      </c>
      <c r="K236" s="15">
        <f>'ｴﾝﾄﾘｰ女子'!Q98</f>
      </c>
      <c r="L236" s="93">
        <f>'ｴﾝﾄﾘｰ女子'!I98</f>
        <v>0</v>
      </c>
      <c r="M236" s="93">
        <f>'ｴﾝﾄﾘｰ女子'!J98</f>
        <v>0</v>
      </c>
      <c r="N236" s="41" t="str">
        <f>'ｴﾝﾄﾘｰ女子'!K98</f>
        <v>未入力</v>
      </c>
      <c r="P236" s="11"/>
    </row>
    <row r="237" spans="1:16" s="5" customFormat="1" ht="33" customHeight="1">
      <c r="A237" s="20">
        <f>'ｴﾝﾄﾘｰ女子'!A99</f>
        <v>98</v>
      </c>
      <c r="B237" s="12">
        <f>'ｴﾝﾄﾘｰ女子'!B99</f>
      </c>
      <c r="C237" s="12">
        <f>'ｴﾝﾄﾘｰ女子'!C99</f>
        <v>0</v>
      </c>
      <c r="D237" s="12">
        <f>'ｴﾝﾄﾘｰ女子'!D99</f>
        <v>0</v>
      </c>
      <c r="E237" s="40">
        <f>'ｴﾝﾄﾘｰ女子'!E99</f>
        <v>0</v>
      </c>
      <c r="F237" s="40">
        <f>'ｴﾝﾄﾘｰ女子'!N99</f>
      </c>
      <c r="G237" s="40">
        <f>'ｴﾝﾄﾘｰ女子'!O99</f>
      </c>
      <c r="H237" s="9">
        <f>'ｴﾝﾄﾘｰ女子'!M99</f>
      </c>
      <c r="I237" s="115">
        <f>'ｴﾝﾄﾘｰ女子'!G99</f>
        <v>0</v>
      </c>
      <c r="J237" s="19">
        <f>'ｴﾝﾄﾘｰ女子'!H99</f>
        <v>0</v>
      </c>
      <c r="K237" s="15">
        <f>'ｴﾝﾄﾘｰ女子'!Q99</f>
      </c>
      <c r="L237" s="93">
        <f>'ｴﾝﾄﾘｰ女子'!I99</f>
        <v>0</v>
      </c>
      <c r="M237" s="93">
        <f>'ｴﾝﾄﾘｰ女子'!J99</f>
        <v>0</v>
      </c>
      <c r="N237" s="41" t="str">
        <f>'ｴﾝﾄﾘｰ女子'!K99</f>
        <v>未入力</v>
      </c>
      <c r="P237" s="11"/>
    </row>
    <row r="238" spans="1:16" s="5" customFormat="1" ht="33" customHeight="1">
      <c r="A238" s="20">
        <f>'ｴﾝﾄﾘｰ女子'!A100</f>
        <v>99</v>
      </c>
      <c r="B238" s="12">
        <f>'ｴﾝﾄﾘｰ女子'!B100</f>
      </c>
      <c r="C238" s="12">
        <f>'ｴﾝﾄﾘｰ女子'!C100</f>
        <v>0</v>
      </c>
      <c r="D238" s="12">
        <f>'ｴﾝﾄﾘｰ女子'!D100</f>
        <v>0</v>
      </c>
      <c r="E238" s="40">
        <f>'ｴﾝﾄﾘｰ女子'!E100</f>
        <v>0</v>
      </c>
      <c r="F238" s="40">
        <f>'ｴﾝﾄﾘｰ女子'!N100</f>
      </c>
      <c r="G238" s="40">
        <f>'ｴﾝﾄﾘｰ女子'!O100</f>
      </c>
      <c r="H238" s="9">
        <f>'ｴﾝﾄﾘｰ女子'!M100</f>
      </c>
      <c r="I238" s="115">
        <f>'ｴﾝﾄﾘｰ女子'!G100</f>
        <v>0</v>
      </c>
      <c r="J238" s="19">
        <f>'ｴﾝﾄﾘｰ女子'!H100</f>
        <v>0</v>
      </c>
      <c r="K238" s="15">
        <f>'ｴﾝﾄﾘｰ女子'!Q100</f>
      </c>
      <c r="L238" s="93">
        <f>'ｴﾝﾄﾘｰ女子'!I100</f>
        <v>0</v>
      </c>
      <c r="M238" s="93">
        <f>'ｴﾝﾄﾘｰ女子'!J100</f>
        <v>0</v>
      </c>
      <c r="N238" s="41" t="str">
        <f>'ｴﾝﾄﾘｰ女子'!K100</f>
        <v>未入力</v>
      </c>
      <c r="P238" s="11"/>
    </row>
    <row r="239" spans="1:16" s="5" customFormat="1" ht="33" customHeight="1">
      <c r="A239" s="22">
        <f>'ｴﾝﾄﾘｰ女子'!A101</f>
        <v>100</v>
      </c>
      <c r="B239" s="14">
        <f>'ｴﾝﾄﾘｰ女子'!B101</f>
      </c>
      <c r="C239" s="14">
        <f>'ｴﾝﾄﾘｰ女子'!C101</f>
        <v>0</v>
      </c>
      <c r="D239" s="14">
        <f>'ｴﾝﾄﾘｰ女子'!D101</f>
        <v>0</v>
      </c>
      <c r="E239" s="42">
        <f>'ｴﾝﾄﾘｰ女子'!E101</f>
        <v>0</v>
      </c>
      <c r="F239" s="42">
        <f>'ｴﾝﾄﾘｰ女子'!N101</f>
      </c>
      <c r="G239" s="42">
        <f>'ｴﾝﾄﾘｰ女子'!O101</f>
      </c>
      <c r="H239" s="10">
        <f>'ｴﾝﾄﾘｰ女子'!M101</f>
      </c>
      <c r="I239" s="116">
        <f>'ｴﾝﾄﾘｰ女子'!G101</f>
        <v>0</v>
      </c>
      <c r="J239" s="21">
        <f>'ｴﾝﾄﾘｰ女子'!H101</f>
        <v>0</v>
      </c>
      <c r="K239" s="16">
        <f>'ｴﾝﾄﾘｰ女子'!Q101</f>
      </c>
      <c r="L239" s="94">
        <f>'ｴﾝﾄﾘｰ女子'!I101</f>
        <v>0</v>
      </c>
      <c r="M239" s="94">
        <f>'ｴﾝﾄﾘｰ女子'!J101</f>
        <v>0</v>
      </c>
      <c r="N239" s="43" t="str">
        <f>'ｴﾝﾄﾘｰ女子'!K101</f>
        <v>未入力</v>
      </c>
      <c r="P239" s="11"/>
    </row>
    <row r="240" spans="1:16" s="5" customFormat="1" ht="33" customHeight="1">
      <c r="A240" s="100"/>
      <c r="B240" s="100"/>
      <c r="C240" s="102"/>
      <c r="D240" s="102"/>
      <c r="E240" s="101"/>
      <c r="F240" s="101"/>
      <c r="G240" s="101"/>
      <c r="H240" s="100"/>
      <c r="I240" s="117"/>
      <c r="J240" s="103"/>
      <c r="K240" s="100"/>
      <c r="L240" s="103"/>
      <c r="M240" s="103"/>
      <c r="N240" s="100"/>
      <c r="P240" s="104"/>
    </row>
    <row r="241" spans="12:102" ht="33.75" customHeight="1">
      <c r="L241" s="62"/>
      <c r="M241" s="62"/>
      <c r="N241" s="62"/>
      <c r="O241" s="31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</row>
    <row r="242" spans="1:102" s="30" customFormat="1" ht="33" customHeight="1">
      <c r="A242" s="4"/>
      <c r="B242" s="47"/>
      <c r="C242" s="47"/>
      <c r="D242" s="4"/>
      <c r="E242" s="4"/>
      <c r="F242" s="4"/>
      <c r="G242" s="4"/>
      <c r="H242" s="4"/>
      <c r="I242" s="119"/>
      <c r="J242" s="4"/>
      <c r="K242" s="4"/>
      <c r="L242" s="45"/>
      <c r="M242" s="45"/>
      <c r="N242" s="45"/>
      <c r="O242" s="46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</row>
    <row r="243" spans="1:15" s="5" customFormat="1" ht="33" customHeight="1">
      <c r="A243" s="4"/>
      <c r="B243" s="47"/>
      <c r="C243" s="47"/>
      <c r="D243" s="4"/>
      <c r="E243" s="4"/>
      <c r="F243" s="4"/>
      <c r="G243" s="4"/>
      <c r="H243" s="4"/>
      <c r="I243" s="119"/>
      <c r="J243" s="4"/>
      <c r="K243" s="4"/>
      <c r="L243" s="57"/>
      <c r="M243" s="57"/>
      <c r="N243" s="57"/>
      <c r="O243" s="46"/>
    </row>
    <row r="244" spans="1:15" s="5" customFormat="1" ht="33" customHeight="1">
      <c r="A244" s="4"/>
      <c r="B244" s="47"/>
      <c r="C244" s="47"/>
      <c r="D244" s="4"/>
      <c r="E244" s="4"/>
      <c r="F244" s="4"/>
      <c r="G244" s="4"/>
      <c r="H244" s="4"/>
      <c r="I244" s="119"/>
      <c r="J244" s="4"/>
      <c r="K244" s="4"/>
      <c r="L244" s="57"/>
      <c r="M244" s="57"/>
      <c r="N244" s="57"/>
      <c r="O244" s="46"/>
    </row>
    <row r="245" spans="1:15" s="5" customFormat="1" ht="33" customHeight="1">
      <c r="A245" s="4"/>
      <c r="B245" s="47"/>
      <c r="C245" s="47"/>
      <c r="D245" s="4"/>
      <c r="E245" s="4"/>
      <c r="F245" s="4"/>
      <c r="G245" s="4"/>
      <c r="H245" s="4"/>
      <c r="I245" s="119"/>
      <c r="J245" s="4"/>
      <c r="K245" s="4"/>
      <c r="L245" s="57"/>
      <c r="M245" s="57"/>
      <c r="N245" s="57"/>
      <c r="O245" s="46"/>
    </row>
    <row r="246" spans="1:15" s="5" customFormat="1" ht="33" customHeight="1">
      <c r="A246" s="4"/>
      <c r="B246" s="47"/>
      <c r="C246" s="47"/>
      <c r="D246" s="4"/>
      <c r="E246" s="4"/>
      <c r="F246" s="4"/>
      <c r="G246" s="4"/>
      <c r="H246" s="4"/>
      <c r="I246" s="119"/>
      <c r="J246" s="4"/>
      <c r="K246" s="4"/>
      <c r="L246" s="57"/>
      <c r="M246" s="57"/>
      <c r="N246" s="57"/>
      <c r="O246" s="46"/>
    </row>
    <row r="247" spans="1:15" s="5" customFormat="1" ht="33" customHeight="1">
      <c r="A247" s="4"/>
      <c r="B247" s="47"/>
      <c r="C247" s="47"/>
      <c r="D247" s="4"/>
      <c r="E247" s="4"/>
      <c r="F247" s="4"/>
      <c r="G247" s="4"/>
      <c r="H247" s="4"/>
      <c r="I247" s="119"/>
      <c r="J247" s="4"/>
      <c r="K247" s="4"/>
      <c r="L247" s="57"/>
      <c r="M247" s="57"/>
      <c r="N247" s="57"/>
      <c r="O247" s="46"/>
    </row>
    <row r="248" spans="1:15" s="5" customFormat="1" ht="33" customHeight="1">
      <c r="A248" s="4"/>
      <c r="B248" s="47"/>
      <c r="C248" s="47"/>
      <c r="D248" s="4"/>
      <c r="E248" s="4"/>
      <c r="F248" s="4"/>
      <c r="G248" s="4"/>
      <c r="H248" s="4"/>
      <c r="I248" s="119"/>
      <c r="J248" s="4"/>
      <c r="K248" s="4"/>
      <c r="L248" s="57"/>
      <c r="M248" s="57"/>
      <c r="N248" s="57"/>
      <c r="O248" s="46"/>
    </row>
    <row r="249" spans="1:15" s="5" customFormat="1" ht="33" customHeight="1">
      <c r="A249" s="4"/>
      <c r="B249" s="47"/>
      <c r="C249" s="47"/>
      <c r="D249" s="4"/>
      <c r="E249" s="4"/>
      <c r="F249" s="4"/>
      <c r="G249" s="4"/>
      <c r="H249" s="4"/>
      <c r="I249" s="119"/>
      <c r="J249" s="4"/>
      <c r="K249" s="4"/>
      <c r="L249" s="57"/>
      <c r="M249" s="57"/>
      <c r="N249" s="57"/>
      <c r="O249" s="46"/>
    </row>
    <row r="250" spans="1:15" s="5" customFormat="1" ht="33" customHeight="1">
      <c r="A250" s="4"/>
      <c r="B250" s="47"/>
      <c r="C250" s="47"/>
      <c r="D250" s="4"/>
      <c r="E250" s="4"/>
      <c r="F250" s="4"/>
      <c r="G250" s="4"/>
      <c r="H250" s="4"/>
      <c r="I250" s="119"/>
      <c r="J250" s="4"/>
      <c r="K250" s="4"/>
      <c r="L250" s="57"/>
      <c r="M250" s="57"/>
      <c r="N250" s="57"/>
      <c r="O250" s="46"/>
    </row>
    <row r="251" spans="1:15" s="5" customFormat="1" ht="33" customHeight="1">
      <c r="A251" s="4"/>
      <c r="B251" s="47"/>
      <c r="C251" s="47"/>
      <c r="D251" s="4"/>
      <c r="E251" s="4"/>
      <c r="F251" s="4"/>
      <c r="G251" s="4"/>
      <c r="H251" s="4"/>
      <c r="I251" s="119"/>
      <c r="J251" s="4"/>
      <c r="K251" s="4"/>
      <c r="L251" s="57"/>
      <c r="M251" s="57"/>
      <c r="N251" s="57"/>
      <c r="O251" s="46"/>
    </row>
    <row r="252" spans="1:15" s="5" customFormat="1" ht="33" customHeight="1">
      <c r="A252" s="4"/>
      <c r="B252" s="47"/>
      <c r="C252" s="47"/>
      <c r="D252" s="4"/>
      <c r="E252" s="4"/>
      <c r="F252" s="4"/>
      <c r="G252" s="4"/>
      <c r="H252" s="4"/>
      <c r="I252" s="119"/>
      <c r="J252" s="4"/>
      <c r="K252" s="4"/>
      <c r="L252" s="57"/>
      <c r="M252" s="57"/>
      <c r="N252" s="57"/>
      <c r="O252" s="46"/>
    </row>
    <row r="253" spans="1:15" s="5" customFormat="1" ht="33" customHeight="1">
      <c r="A253" s="4"/>
      <c r="B253" s="47"/>
      <c r="C253" s="47"/>
      <c r="D253" s="4"/>
      <c r="E253" s="4"/>
      <c r="F253" s="4"/>
      <c r="G253" s="4"/>
      <c r="H253" s="4"/>
      <c r="I253" s="119"/>
      <c r="J253" s="4"/>
      <c r="K253" s="4"/>
      <c r="L253" s="57"/>
      <c r="M253" s="57"/>
      <c r="N253" s="57"/>
      <c r="O253" s="46"/>
    </row>
    <row r="254" spans="1:15" s="5" customFormat="1" ht="33" customHeight="1">
      <c r="A254" s="4"/>
      <c r="B254" s="47"/>
      <c r="C254" s="47"/>
      <c r="D254" s="4"/>
      <c r="E254" s="4"/>
      <c r="F254" s="4"/>
      <c r="G254" s="4"/>
      <c r="H254" s="4"/>
      <c r="I254" s="119"/>
      <c r="J254" s="4"/>
      <c r="K254" s="4"/>
      <c r="L254" s="57"/>
      <c r="M254" s="57"/>
      <c r="N254" s="57"/>
      <c r="O254" s="46"/>
    </row>
    <row r="255" spans="1:15" s="5" customFormat="1" ht="33" customHeight="1">
      <c r="A255" s="4"/>
      <c r="B255" s="47"/>
      <c r="C255" s="47"/>
      <c r="D255" s="4"/>
      <c r="E255" s="4"/>
      <c r="F255" s="4"/>
      <c r="G255" s="4"/>
      <c r="H255" s="4"/>
      <c r="I255" s="119"/>
      <c r="J255" s="4"/>
      <c r="K255" s="4"/>
      <c r="L255" s="57"/>
      <c r="M255" s="57"/>
      <c r="N255" s="57"/>
      <c r="O255" s="46"/>
    </row>
    <row r="256" spans="1:15" s="5" customFormat="1" ht="33" customHeight="1">
      <c r="A256" s="4"/>
      <c r="B256" s="47"/>
      <c r="C256" s="47"/>
      <c r="D256" s="4"/>
      <c r="E256" s="4"/>
      <c r="F256" s="4"/>
      <c r="G256" s="4"/>
      <c r="H256" s="4"/>
      <c r="I256" s="119"/>
      <c r="J256" s="4"/>
      <c r="K256" s="4"/>
      <c r="L256" s="57"/>
      <c r="M256" s="57"/>
      <c r="N256" s="57"/>
      <c r="O256" s="46"/>
    </row>
    <row r="257" spans="1:15" s="5" customFormat="1" ht="33" customHeight="1">
      <c r="A257" s="4"/>
      <c r="B257" s="47"/>
      <c r="C257" s="47"/>
      <c r="D257" s="4"/>
      <c r="E257" s="4"/>
      <c r="F257" s="4"/>
      <c r="G257" s="4"/>
      <c r="H257" s="4"/>
      <c r="I257" s="119"/>
      <c r="J257" s="4"/>
      <c r="K257" s="4"/>
      <c r="L257" s="57"/>
      <c r="M257" s="57"/>
      <c r="N257" s="57"/>
      <c r="O257" s="46"/>
    </row>
    <row r="258" spans="1:15" s="5" customFormat="1" ht="33" customHeight="1">
      <c r="A258" s="4"/>
      <c r="B258" s="47"/>
      <c r="C258" s="47"/>
      <c r="D258" s="4"/>
      <c r="E258" s="4"/>
      <c r="F258" s="4"/>
      <c r="G258" s="4"/>
      <c r="H258" s="4"/>
      <c r="I258" s="119"/>
      <c r="J258" s="4"/>
      <c r="K258" s="4"/>
      <c r="L258" s="57"/>
      <c r="M258" s="57"/>
      <c r="N258" s="57"/>
      <c r="O258" s="46"/>
    </row>
    <row r="259" spans="1:15" s="5" customFormat="1" ht="33" customHeight="1">
      <c r="A259" s="4"/>
      <c r="B259" s="47"/>
      <c r="C259" s="47"/>
      <c r="D259" s="4"/>
      <c r="E259" s="4"/>
      <c r="F259" s="4"/>
      <c r="G259" s="4"/>
      <c r="H259" s="4"/>
      <c r="I259" s="119"/>
      <c r="J259" s="4"/>
      <c r="K259" s="4"/>
      <c r="L259" s="57"/>
      <c r="M259" s="57"/>
      <c r="N259" s="57"/>
      <c r="O259" s="46"/>
    </row>
    <row r="260" spans="1:15" s="5" customFormat="1" ht="33" customHeight="1">
      <c r="A260" s="4"/>
      <c r="B260" s="47"/>
      <c r="C260" s="47"/>
      <c r="D260" s="4"/>
      <c r="E260" s="4"/>
      <c r="F260" s="4"/>
      <c r="G260" s="4"/>
      <c r="H260" s="4"/>
      <c r="I260" s="119"/>
      <c r="J260" s="4"/>
      <c r="K260" s="4"/>
      <c r="L260" s="57"/>
      <c r="M260" s="57"/>
      <c r="N260" s="57"/>
      <c r="O260" s="46"/>
    </row>
    <row r="261" spans="1:15" s="5" customFormat="1" ht="33" customHeight="1">
      <c r="A261" s="4"/>
      <c r="B261" s="47"/>
      <c r="C261" s="47"/>
      <c r="D261" s="4"/>
      <c r="E261" s="4"/>
      <c r="F261" s="4"/>
      <c r="G261" s="4"/>
      <c r="H261" s="4"/>
      <c r="I261" s="119"/>
      <c r="J261" s="4"/>
      <c r="K261" s="4"/>
      <c r="L261" s="57"/>
      <c r="M261" s="57"/>
      <c r="N261" s="57"/>
      <c r="O261" s="46"/>
    </row>
    <row r="262" spans="1:15" s="5" customFormat="1" ht="33" customHeight="1">
      <c r="A262" s="4"/>
      <c r="B262" s="47"/>
      <c r="C262" s="47"/>
      <c r="D262" s="4"/>
      <c r="E262" s="4"/>
      <c r="F262" s="4"/>
      <c r="G262" s="4"/>
      <c r="H262" s="4"/>
      <c r="I262" s="119"/>
      <c r="J262" s="4"/>
      <c r="K262" s="4"/>
      <c r="L262" s="57"/>
      <c r="M262" s="57"/>
      <c r="N262" s="57"/>
      <c r="O262" s="46"/>
    </row>
    <row r="263" spans="1:15" s="5" customFormat="1" ht="33" customHeight="1">
      <c r="A263" s="4"/>
      <c r="B263" s="47"/>
      <c r="C263" s="47"/>
      <c r="D263" s="4"/>
      <c r="E263" s="4"/>
      <c r="F263" s="4"/>
      <c r="G263" s="4"/>
      <c r="H263" s="4"/>
      <c r="I263" s="119"/>
      <c r="J263" s="4"/>
      <c r="K263" s="4"/>
      <c r="L263" s="57"/>
      <c r="M263" s="57"/>
      <c r="N263" s="57"/>
      <c r="O263" s="46"/>
    </row>
    <row r="264" spans="1:15" s="5" customFormat="1" ht="33" customHeight="1">
      <c r="A264" s="4"/>
      <c r="B264" s="47"/>
      <c r="C264" s="47"/>
      <c r="D264" s="4"/>
      <c r="E264" s="4"/>
      <c r="F264" s="4"/>
      <c r="G264" s="4"/>
      <c r="H264" s="4"/>
      <c r="I264" s="119"/>
      <c r="J264" s="4"/>
      <c r="K264" s="4"/>
      <c r="L264" s="57"/>
      <c r="M264" s="57"/>
      <c r="N264" s="57"/>
      <c r="O264" s="46"/>
    </row>
    <row r="265" spans="1:15" s="5" customFormat="1" ht="33" customHeight="1">
      <c r="A265" s="4"/>
      <c r="B265" s="47"/>
      <c r="C265" s="47"/>
      <c r="D265" s="4"/>
      <c r="E265" s="4"/>
      <c r="F265" s="4"/>
      <c r="G265" s="4"/>
      <c r="H265" s="4"/>
      <c r="I265" s="119"/>
      <c r="J265" s="4"/>
      <c r="K265" s="4"/>
      <c r="L265" s="57"/>
      <c r="M265" s="57"/>
      <c r="N265" s="57"/>
      <c r="O265" s="46"/>
    </row>
    <row r="266" spans="1:15" s="5" customFormat="1" ht="33" customHeight="1">
      <c r="A266" s="4"/>
      <c r="B266" s="47"/>
      <c r="C266" s="47"/>
      <c r="D266" s="4"/>
      <c r="E266" s="4"/>
      <c r="F266" s="4"/>
      <c r="G266" s="4"/>
      <c r="H266" s="4"/>
      <c r="I266" s="119"/>
      <c r="J266" s="4"/>
      <c r="K266" s="4"/>
      <c r="L266" s="57"/>
      <c r="M266" s="57"/>
      <c r="N266" s="57"/>
      <c r="O266" s="46"/>
    </row>
    <row r="267" spans="1:15" s="5" customFormat="1" ht="33" customHeight="1">
      <c r="A267" s="4"/>
      <c r="B267" s="47"/>
      <c r="C267" s="47"/>
      <c r="D267" s="4"/>
      <c r="E267" s="4"/>
      <c r="F267" s="4"/>
      <c r="G267" s="4"/>
      <c r="H267" s="4"/>
      <c r="I267" s="119"/>
      <c r="J267" s="4"/>
      <c r="K267" s="4"/>
      <c r="L267" s="57"/>
      <c r="M267" s="57"/>
      <c r="N267" s="57"/>
      <c r="O267" s="46"/>
    </row>
    <row r="268" spans="1:15" s="5" customFormat="1" ht="33" customHeight="1">
      <c r="A268" s="4"/>
      <c r="B268" s="47"/>
      <c r="C268" s="47"/>
      <c r="D268" s="4"/>
      <c r="E268" s="4"/>
      <c r="F268" s="4"/>
      <c r="G268" s="4"/>
      <c r="H268" s="4"/>
      <c r="I268" s="119"/>
      <c r="J268" s="4"/>
      <c r="K268" s="4"/>
      <c r="L268" s="57"/>
      <c r="M268" s="57"/>
      <c r="N268" s="57"/>
      <c r="O268" s="46"/>
    </row>
    <row r="269" spans="12:102" ht="33.75" customHeight="1">
      <c r="L269" s="62"/>
      <c r="M269" s="62"/>
      <c r="N269" s="62"/>
      <c r="O269" s="31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</row>
    <row r="270" spans="1:102" s="30" customFormat="1" ht="33" customHeight="1">
      <c r="A270" s="4"/>
      <c r="B270" s="47"/>
      <c r="C270" s="47"/>
      <c r="D270" s="4"/>
      <c r="E270" s="4"/>
      <c r="F270" s="4"/>
      <c r="G270" s="4"/>
      <c r="H270" s="4"/>
      <c r="I270" s="119"/>
      <c r="J270" s="4"/>
      <c r="K270" s="4"/>
      <c r="L270" s="45"/>
      <c r="M270" s="45"/>
      <c r="N270" s="45"/>
      <c r="O270" s="46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</row>
    <row r="271" spans="1:15" s="5" customFormat="1" ht="33" customHeight="1">
      <c r="A271" s="4"/>
      <c r="B271" s="47"/>
      <c r="C271" s="47"/>
      <c r="D271" s="4"/>
      <c r="E271" s="4"/>
      <c r="F271" s="4"/>
      <c r="G271" s="4"/>
      <c r="H271" s="4"/>
      <c r="I271" s="119"/>
      <c r="J271" s="4"/>
      <c r="K271" s="4"/>
      <c r="L271" s="57"/>
      <c r="M271" s="57"/>
      <c r="N271" s="57"/>
      <c r="O271" s="46"/>
    </row>
    <row r="272" spans="1:15" s="5" customFormat="1" ht="33" customHeight="1">
      <c r="A272" s="4"/>
      <c r="B272" s="47"/>
      <c r="C272" s="47"/>
      <c r="D272" s="4"/>
      <c r="E272" s="4"/>
      <c r="F272" s="4"/>
      <c r="G272" s="4"/>
      <c r="H272" s="4"/>
      <c r="I272" s="119"/>
      <c r="J272" s="4"/>
      <c r="K272" s="4"/>
      <c r="L272" s="57"/>
      <c r="M272" s="57"/>
      <c r="N272" s="57"/>
      <c r="O272" s="46"/>
    </row>
    <row r="273" spans="1:15" s="5" customFormat="1" ht="33" customHeight="1">
      <c r="A273" s="4"/>
      <c r="B273" s="47"/>
      <c r="C273" s="47"/>
      <c r="D273" s="4"/>
      <c r="E273" s="4"/>
      <c r="F273" s="4"/>
      <c r="G273" s="4"/>
      <c r="H273" s="4"/>
      <c r="I273" s="119"/>
      <c r="J273" s="4"/>
      <c r="K273" s="4"/>
      <c r="L273" s="57"/>
      <c r="M273" s="57"/>
      <c r="N273" s="57"/>
      <c r="O273" s="46"/>
    </row>
    <row r="274" spans="1:15" s="5" customFormat="1" ht="33" customHeight="1">
      <c r="A274" s="4"/>
      <c r="B274" s="47"/>
      <c r="C274" s="47"/>
      <c r="D274" s="4"/>
      <c r="E274" s="4"/>
      <c r="F274" s="4"/>
      <c r="G274" s="4"/>
      <c r="H274" s="4"/>
      <c r="I274" s="119"/>
      <c r="J274" s="4"/>
      <c r="K274" s="4"/>
      <c r="L274" s="57"/>
      <c r="M274" s="57"/>
      <c r="N274" s="57"/>
      <c r="O274" s="46"/>
    </row>
    <row r="275" spans="1:15" s="5" customFormat="1" ht="33" customHeight="1">
      <c r="A275" s="4"/>
      <c r="B275" s="47"/>
      <c r="C275" s="47"/>
      <c r="D275" s="4"/>
      <c r="E275" s="4"/>
      <c r="F275" s="4"/>
      <c r="G275" s="4"/>
      <c r="H275" s="4"/>
      <c r="I275" s="119"/>
      <c r="J275" s="4"/>
      <c r="K275" s="4"/>
      <c r="L275" s="57"/>
      <c r="M275" s="57"/>
      <c r="N275" s="57"/>
      <c r="O275" s="46"/>
    </row>
    <row r="276" spans="1:15" s="5" customFormat="1" ht="33" customHeight="1">
      <c r="A276" s="4"/>
      <c r="B276" s="47"/>
      <c r="C276" s="47"/>
      <c r="D276" s="4"/>
      <c r="E276" s="4"/>
      <c r="F276" s="4"/>
      <c r="G276" s="4"/>
      <c r="H276" s="4"/>
      <c r="I276" s="119"/>
      <c r="J276" s="4"/>
      <c r="K276" s="4"/>
      <c r="L276" s="57"/>
      <c r="M276" s="57"/>
      <c r="N276" s="57"/>
      <c r="O276" s="46"/>
    </row>
    <row r="277" spans="1:15" s="5" customFormat="1" ht="33" customHeight="1">
      <c r="A277" s="4"/>
      <c r="B277" s="47"/>
      <c r="C277" s="47"/>
      <c r="D277" s="4"/>
      <c r="E277" s="4"/>
      <c r="F277" s="4"/>
      <c r="G277" s="4"/>
      <c r="H277" s="4"/>
      <c r="I277" s="119"/>
      <c r="J277" s="4"/>
      <c r="K277" s="4"/>
      <c r="L277" s="57"/>
      <c r="M277" s="57"/>
      <c r="N277" s="57"/>
      <c r="O277" s="46"/>
    </row>
    <row r="278" spans="1:15" s="5" customFormat="1" ht="33" customHeight="1">
      <c r="A278" s="4"/>
      <c r="B278" s="47"/>
      <c r="C278" s="47"/>
      <c r="D278" s="4"/>
      <c r="E278" s="4"/>
      <c r="F278" s="4"/>
      <c r="G278" s="4"/>
      <c r="H278" s="4"/>
      <c r="I278" s="119"/>
      <c r="J278" s="4"/>
      <c r="K278" s="4"/>
      <c r="L278" s="57"/>
      <c r="M278" s="57"/>
      <c r="N278" s="57"/>
      <c r="O278" s="46"/>
    </row>
    <row r="279" spans="1:15" s="5" customFormat="1" ht="33" customHeight="1">
      <c r="A279" s="4"/>
      <c r="B279" s="47"/>
      <c r="C279" s="47"/>
      <c r="D279" s="4"/>
      <c r="E279" s="4"/>
      <c r="F279" s="4"/>
      <c r="G279" s="4"/>
      <c r="H279" s="4"/>
      <c r="I279" s="119"/>
      <c r="J279" s="4"/>
      <c r="K279" s="4"/>
      <c r="L279" s="57"/>
      <c r="M279" s="57"/>
      <c r="N279" s="57"/>
      <c r="O279" s="46"/>
    </row>
    <row r="280" spans="1:15" s="5" customFormat="1" ht="33" customHeight="1">
      <c r="A280" s="4"/>
      <c r="B280" s="47"/>
      <c r="C280" s="47"/>
      <c r="D280" s="4"/>
      <c r="E280" s="4"/>
      <c r="F280" s="4"/>
      <c r="G280" s="4"/>
      <c r="H280" s="4"/>
      <c r="I280" s="119"/>
      <c r="J280" s="4"/>
      <c r="K280" s="4"/>
      <c r="L280" s="57"/>
      <c r="M280" s="57"/>
      <c r="N280" s="57"/>
      <c r="O280" s="46"/>
    </row>
    <row r="281" spans="1:15" s="5" customFormat="1" ht="33" customHeight="1">
      <c r="A281" s="4"/>
      <c r="B281" s="47"/>
      <c r="C281" s="47"/>
      <c r="D281" s="4"/>
      <c r="E281" s="4"/>
      <c r="F281" s="4"/>
      <c r="G281" s="4"/>
      <c r="H281" s="4"/>
      <c r="I281" s="119"/>
      <c r="J281" s="4"/>
      <c r="K281" s="4"/>
      <c r="L281" s="57"/>
      <c r="M281" s="57"/>
      <c r="N281" s="57"/>
      <c r="O281" s="46"/>
    </row>
    <row r="282" spans="1:15" s="5" customFormat="1" ht="33" customHeight="1">
      <c r="A282" s="4"/>
      <c r="B282" s="47"/>
      <c r="C282" s="47"/>
      <c r="D282" s="4"/>
      <c r="E282" s="4"/>
      <c r="F282" s="4"/>
      <c r="G282" s="4"/>
      <c r="H282" s="4"/>
      <c r="I282" s="119"/>
      <c r="J282" s="4"/>
      <c r="K282" s="4"/>
      <c r="L282" s="57"/>
      <c r="M282" s="57"/>
      <c r="N282" s="57"/>
      <c r="O282" s="46"/>
    </row>
    <row r="283" spans="1:15" s="5" customFormat="1" ht="33" customHeight="1">
      <c r="A283" s="4"/>
      <c r="B283" s="47"/>
      <c r="C283" s="47"/>
      <c r="D283" s="4"/>
      <c r="E283" s="4"/>
      <c r="F283" s="4"/>
      <c r="G283" s="4"/>
      <c r="H283" s="4"/>
      <c r="I283" s="119"/>
      <c r="J283" s="4"/>
      <c r="K283" s="4"/>
      <c r="L283" s="57"/>
      <c r="M283" s="57"/>
      <c r="N283" s="57"/>
      <c r="O283" s="46"/>
    </row>
    <row r="284" spans="1:15" s="5" customFormat="1" ht="33" customHeight="1">
      <c r="A284" s="4"/>
      <c r="B284" s="47"/>
      <c r="C284" s="47"/>
      <c r="D284" s="4"/>
      <c r="E284" s="4"/>
      <c r="F284" s="4"/>
      <c r="G284" s="4"/>
      <c r="H284" s="4"/>
      <c r="I284" s="119"/>
      <c r="J284" s="4"/>
      <c r="K284" s="4"/>
      <c r="L284" s="57"/>
      <c r="M284" s="57"/>
      <c r="N284" s="57"/>
      <c r="O284" s="46"/>
    </row>
    <row r="285" spans="1:15" s="5" customFormat="1" ht="33" customHeight="1">
      <c r="A285" s="4"/>
      <c r="B285" s="47"/>
      <c r="C285" s="47"/>
      <c r="D285" s="4"/>
      <c r="E285" s="4"/>
      <c r="F285" s="4"/>
      <c r="G285" s="4"/>
      <c r="H285" s="4"/>
      <c r="I285" s="119"/>
      <c r="J285" s="4"/>
      <c r="K285" s="4"/>
      <c r="L285" s="57"/>
      <c r="M285" s="57"/>
      <c r="N285" s="57"/>
      <c r="O285" s="46"/>
    </row>
    <row r="286" spans="1:15" s="5" customFormat="1" ht="33" customHeight="1">
      <c r="A286" s="4"/>
      <c r="B286" s="47"/>
      <c r="C286" s="47"/>
      <c r="D286" s="4"/>
      <c r="E286" s="4"/>
      <c r="F286" s="4"/>
      <c r="G286" s="4"/>
      <c r="H286" s="4"/>
      <c r="I286" s="119"/>
      <c r="J286" s="4"/>
      <c r="K286" s="4"/>
      <c r="L286" s="57"/>
      <c r="M286" s="57"/>
      <c r="N286" s="57"/>
      <c r="O286" s="46"/>
    </row>
    <row r="287" spans="1:15" s="5" customFormat="1" ht="33" customHeight="1">
      <c r="A287" s="4"/>
      <c r="B287" s="47"/>
      <c r="C287" s="47"/>
      <c r="D287" s="4"/>
      <c r="E287" s="4"/>
      <c r="F287" s="4"/>
      <c r="G287" s="4"/>
      <c r="H287" s="4"/>
      <c r="I287" s="119"/>
      <c r="J287" s="4"/>
      <c r="K287" s="4"/>
      <c r="L287" s="57"/>
      <c r="M287" s="57"/>
      <c r="N287" s="57"/>
      <c r="O287" s="46"/>
    </row>
    <row r="288" spans="1:15" s="5" customFormat="1" ht="33" customHeight="1">
      <c r="A288" s="4"/>
      <c r="B288" s="47"/>
      <c r="C288" s="47"/>
      <c r="D288" s="4"/>
      <c r="E288" s="4"/>
      <c r="F288" s="4"/>
      <c r="G288" s="4"/>
      <c r="H288" s="4"/>
      <c r="I288" s="119"/>
      <c r="J288" s="4"/>
      <c r="K288" s="4"/>
      <c r="L288" s="57"/>
      <c r="M288" s="57"/>
      <c r="N288" s="57"/>
      <c r="O288" s="46"/>
    </row>
    <row r="289" spans="1:15" s="5" customFormat="1" ht="33" customHeight="1">
      <c r="A289" s="4"/>
      <c r="B289" s="47"/>
      <c r="C289" s="47"/>
      <c r="D289" s="4"/>
      <c r="E289" s="4"/>
      <c r="F289" s="4"/>
      <c r="G289" s="4"/>
      <c r="H289" s="4"/>
      <c r="I289" s="119"/>
      <c r="J289" s="4"/>
      <c r="K289" s="4"/>
      <c r="L289" s="57"/>
      <c r="M289" s="57"/>
      <c r="N289" s="57"/>
      <c r="O289" s="46"/>
    </row>
    <row r="290" spans="1:15" s="5" customFormat="1" ht="33" customHeight="1">
      <c r="A290" s="4"/>
      <c r="B290" s="47"/>
      <c r="C290" s="47"/>
      <c r="D290" s="4"/>
      <c r="E290" s="4"/>
      <c r="F290" s="4"/>
      <c r="G290" s="4"/>
      <c r="H290" s="4"/>
      <c r="I290" s="119"/>
      <c r="J290" s="4"/>
      <c r="K290" s="4"/>
      <c r="L290" s="57"/>
      <c r="M290" s="57"/>
      <c r="N290" s="57"/>
      <c r="O290" s="46"/>
    </row>
    <row r="291" spans="1:15" s="5" customFormat="1" ht="33" customHeight="1">
      <c r="A291" s="4"/>
      <c r="B291" s="47"/>
      <c r="C291" s="47"/>
      <c r="D291" s="4"/>
      <c r="E291" s="4"/>
      <c r="F291" s="4"/>
      <c r="G291" s="4"/>
      <c r="H291" s="4"/>
      <c r="I291" s="119"/>
      <c r="J291" s="4"/>
      <c r="K291" s="4"/>
      <c r="L291" s="57"/>
      <c r="M291" s="57"/>
      <c r="N291" s="57"/>
      <c r="O291" s="46"/>
    </row>
    <row r="292" spans="1:15" s="5" customFormat="1" ht="33" customHeight="1">
      <c r="A292" s="4"/>
      <c r="B292" s="47"/>
      <c r="C292" s="47"/>
      <c r="D292" s="4"/>
      <c r="E292" s="4"/>
      <c r="F292" s="4"/>
      <c r="G292" s="4"/>
      <c r="H292" s="4"/>
      <c r="I292" s="119"/>
      <c r="J292" s="4"/>
      <c r="K292" s="4"/>
      <c r="L292" s="57"/>
      <c r="M292" s="57"/>
      <c r="N292" s="57"/>
      <c r="O292" s="46"/>
    </row>
    <row r="293" spans="1:15" s="5" customFormat="1" ht="33" customHeight="1">
      <c r="A293" s="4"/>
      <c r="B293" s="47"/>
      <c r="C293" s="47"/>
      <c r="D293" s="4"/>
      <c r="E293" s="4"/>
      <c r="F293" s="4"/>
      <c r="G293" s="4"/>
      <c r="H293" s="4"/>
      <c r="I293" s="119"/>
      <c r="J293" s="4"/>
      <c r="K293" s="4"/>
      <c r="L293" s="57"/>
      <c r="M293" s="57"/>
      <c r="N293" s="57"/>
      <c r="O293" s="46"/>
    </row>
    <row r="294" spans="1:15" s="5" customFormat="1" ht="33" customHeight="1">
      <c r="A294" s="4"/>
      <c r="B294" s="47"/>
      <c r="C294" s="47"/>
      <c r="D294" s="4"/>
      <c r="E294" s="4"/>
      <c r="F294" s="4"/>
      <c r="G294" s="4"/>
      <c r="H294" s="4"/>
      <c r="I294" s="119"/>
      <c r="J294" s="4"/>
      <c r="K294" s="4"/>
      <c r="L294" s="57"/>
      <c r="M294" s="57"/>
      <c r="N294" s="57"/>
      <c r="O294" s="46"/>
    </row>
    <row r="295" spans="1:15" s="5" customFormat="1" ht="33" customHeight="1">
      <c r="A295" s="4"/>
      <c r="B295" s="47"/>
      <c r="C295" s="47"/>
      <c r="D295" s="4"/>
      <c r="E295" s="4"/>
      <c r="F295" s="4"/>
      <c r="G295" s="4"/>
      <c r="H295" s="4"/>
      <c r="I295" s="119"/>
      <c r="J295" s="4"/>
      <c r="K295" s="4"/>
      <c r="L295" s="57"/>
      <c r="M295" s="57"/>
      <c r="N295" s="57"/>
      <c r="O295" s="46"/>
    </row>
  </sheetData>
  <sheetProtection password="CC6B" sheet="1" objects="1" scenarios="1"/>
  <mergeCells count="8">
    <mergeCell ref="C182:G182"/>
    <mergeCell ref="C212:G212"/>
    <mergeCell ref="C2:G2"/>
    <mergeCell ref="C32:G32"/>
    <mergeCell ref="C62:G62"/>
    <mergeCell ref="C92:G92"/>
    <mergeCell ref="C122:G122"/>
    <mergeCell ref="C152:G152"/>
  </mergeCells>
  <printOptions horizontalCentered="1"/>
  <pageMargins left="0" right="0.1968503937007874" top="0.7874015748031497" bottom="0.7874015748031497" header="0.5118110236220472" footer="0.5118110236220472"/>
  <pageSetup horizontalDpi="400" verticalDpi="400" orientation="portrait" paperSize="9" scale="76" r:id="rId1"/>
  <headerFooter alignWithMargins="0">
    <oddHeader>&amp;R&amp;"ＭＳ ゴシック,太字"&amp;D</oddHeader>
    <oddFooter>&amp;C&amp;P／&amp;N</oddFooter>
  </headerFooter>
  <rowBreaks count="7" manualBreakCount="7">
    <brk id="30" max="13" man="1"/>
    <brk id="60" max="13" man="1"/>
    <brk id="90" max="13" man="1"/>
    <brk id="120" max="13" man="1"/>
    <brk id="150" max="13" man="1"/>
    <brk id="180" max="13" man="1"/>
    <brk id="21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01"/>
  <sheetViews>
    <sheetView showGridLines="0" showRowColHeaders="0" showZeros="0" showOutlineSymbols="0" zoomScalePageLayoutView="0" workbookViewId="0" topLeftCell="A1">
      <selection activeCell="B2" sqref="B2"/>
    </sheetView>
  </sheetViews>
  <sheetFormatPr defaultColWidth="9.00390625" defaultRowHeight="13.5"/>
  <cols>
    <col min="1" max="1" width="8.00390625" style="53" customWidth="1"/>
    <col min="2" max="2" width="13.375" style="50" customWidth="1"/>
    <col min="3" max="3" width="4.125" style="50" customWidth="1"/>
    <col min="4" max="4" width="11.625" style="50" customWidth="1"/>
    <col min="5" max="5" width="12.50390625" style="50" customWidth="1"/>
    <col min="6" max="6" width="8.625" style="50" customWidth="1"/>
    <col min="7" max="7" width="4.50390625" style="50" customWidth="1"/>
    <col min="8" max="8" width="4.375" style="50" customWidth="1"/>
    <col min="9" max="9" width="7.00390625" style="50" bestFit="1" customWidth="1"/>
    <col min="10" max="10" width="7.875" style="50" customWidth="1"/>
    <col min="11" max="16" width="9.875" style="50" customWidth="1"/>
    <col min="17" max="17" width="10.625" style="50" customWidth="1"/>
    <col min="18" max="18" width="6.125" style="50" customWidth="1"/>
    <col min="19" max="19" width="9.50390625" style="50" customWidth="1"/>
    <col min="20" max="20" width="6.125" style="50" customWidth="1"/>
    <col min="21" max="21" width="9.375" style="50" customWidth="1"/>
    <col min="22" max="22" width="6.125" style="50" customWidth="1"/>
    <col min="23" max="23" width="9.375" style="50" customWidth="1"/>
    <col min="24" max="24" width="6.125" style="50" customWidth="1"/>
    <col min="25" max="25" width="9.375" style="50" customWidth="1"/>
    <col min="26" max="26" width="6.125" style="50" customWidth="1"/>
    <col min="27" max="27" width="9.375" style="50" customWidth="1"/>
    <col min="28" max="28" width="6.125" style="50" customWidth="1"/>
    <col min="29" max="29" width="9.50390625" style="50" customWidth="1"/>
    <col min="30" max="30" width="6.125" style="50" customWidth="1"/>
    <col min="31" max="31" width="9.375" style="50" customWidth="1"/>
    <col min="32" max="32" width="6.125" style="50" customWidth="1"/>
    <col min="33" max="33" width="9.375" style="50" customWidth="1"/>
    <col min="34" max="34" width="6.125" style="50" customWidth="1"/>
    <col min="35" max="35" width="9.375" style="50" customWidth="1"/>
    <col min="36" max="36" width="6.125" style="50" customWidth="1"/>
    <col min="37" max="37" width="9.375" style="50" customWidth="1"/>
    <col min="38" max="38" width="7.625" style="53" customWidth="1"/>
    <col min="39" max="16384" width="9.00390625" style="53" customWidth="1"/>
  </cols>
  <sheetData>
    <row r="1" spans="1:38" s="50" customFormat="1" ht="25.5" customHeight="1">
      <c r="A1" s="59" t="s">
        <v>113</v>
      </c>
      <c r="B1" s="49" t="s">
        <v>112</v>
      </c>
      <c r="C1" s="49" t="s">
        <v>124</v>
      </c>
      <c r="D1" s="49" t="s">
        <v>125</v>
      </c>
      <c r="E1" s="49" t="s">
        <v>126</v>
      </c>
      <c r="F1" s="49" t="s">
        <v>127</v>
      </c>
      <c r="G1" s="49" t="s">
        <v>128</v>
      </c>
      <c r="H1" s="49" t="s">
        <v>129</v>
      </c>
      <c r="I1" s="49" t="s">
        <v>130</v>
      </c>
      <c r="J1" s="49" t="s">
        <v>131</v>
      </c>
      <c r="K1" s="49" t="s">
        <v>132</v>
      </c>
      <c r="L1" s="49" t="s">
        <v>133</v>
      </c>
      <c r="M1" s="49" t="s">
        <v>134</v>
      </c>
      <c r="N1" s="49" t="s">
        <v>135</v>
      </c>
      <c r="O1" s="49" t="s">
        <v>136</v>
      </c>
      <c r="P1" s="49" t="s">
        <v>137</v>
      </c>
      <c r="Q1" s="279" t="s">
        <v>1613</v>
      </c>
      <c r="R1" s="49" t="s">
        <v>138</v>
      </c>
      <c r="S1" s="49" t="s">
        <v>139</v>
      </c>
      <c r="T1" s="49" t="s">
        <v>140</v>
      </c>
      <c r="U1" s="49" t="s">
        <v>141</v>
      </c>
      <c r="V1" s="49" t="s">
        <v>142</v>
      </c>
      <c r="W1" s="49" t="s">
        <v>143</v>
      </c>
      <c r="X1" s="49" t="s">
        <v>11</v>
      </c>
      <c r="Y1" s="49" t="s">
        <v>12</v>
      </c>
      <c r="Z1" s="49" t="s">
        <v>13</v>
      </c>
      <c r="AA1" s="49" t="s">
        <v>14</v>
      </c>
      <c r="AB1" s="49" t="s">
        <v>15</v>
      </c>
      <c r="AC1" s="49" t="s">
        <v>16</v>
      </c>
      <c r="AD1" s="49" t="s">
        <v>17</v>
      </c>
      <c r="AE1" s="49" t="s">
        <v>18</v>
      </c>
      <c r="AF1" s="49" t="s">
        <v>19</v>
      </c>
      <c r="AG1" s="49" t="s">
        <v>20</v>
      </c>
      <c r="AH1" s="49" t="s">
        <v>21</v>
      </c>
      <c r="AI1" s="49" t="s">
        <v>22</v>
      </c>
      <c r="AJ1" s="49" t="s">
        <v>23</v>
      </c>
      <c r="AK1" s="49" t="s">
        <v>24</v>
      </c>
      <c r="AL1" s="51" t="str">
        <f>CHAR(13)&amp;CHAR(10)</f>
        <v>
</v>
      </c>
    </row>
    <row r="2" spans="1:38" ht="13.5">
      <c r="A2" s="63">
        <f>'ｴﾝﾄﾘｰ男子'!A2</f>
        <v>1</v>
      </c>
      <c r="B2" s="52" t="str">
        <f>CONCATENATE('ｴﾝﾄﾘｰ男子'!Q2,RIGHT(F2,6),1)</f>
        <v>01</v>
      </c>
      <c r="C2" s="51">
        <v>1</v>
      </c>
      <c r="D2" s="51">
        <f>'ｴﾝﾄﾘｰ男子'!C2</f>
        <v>0</v>
      </c>
      <c r="E2" s="50">
        <f>'ｴﾝﾄﾘｰ男子'!D2</f>
        <v>0</v>
      </c>
      <c r="F2" s="51">
        <f>'ｴﾝﾄﾘｰ男子'!E2</f>
        <v>0</v>
      </c>
      <c r="G2" s="51">
        <f>'ｴﾝﾄﾘｰ男子'!P2</f>
        <v>1</v>
      </c>
      <c r="H2" s="51">
        <f>'ｴﾝﾄﾘｰ男子'!M2</f>
      </c>
      <c r="I2" s="51" t="e">
        <f>VLOOKUP('ｴﾝﾄﾘｰ男子'!B2,sa1!$B$6:$F$12,2)</f>
        <v>#N/A</v>
      </c>
      <c r="J2" s="50">
        <f>'ｴﾝﾄﾘｰ男子'!I2</f>
        <v>0</v>
      </c>
      <c r="K2" s="50">
        <f>'ｴﾝﾄﾘｰ男子'!N2</f>
      </c>
      <c r="L2" s="50">
        <f>'ｴﾝﾄﾘｰ男子'!O2</f>
      </c>
      <c r="M2" s="51">
        <f>'ｴﾝﾄﾘｰ男子'!R2</f>
      </c>
      <c r="N2" s="51">
        <f>'ｴﾝﾄﾘｰ男子'!S2</f>
      </c>
      <c r="O2" s="51"/>
      <c r="P2" s="51"/>
      <c r="Q2" s="50" t="s">
        <v>163</v>
      </c>
      <c r="R2" s="51">
        <f>'ｴﾝﾄﾘｰ男子'!L2</f>
      </c>
      <c r="S2" s="50">
        <f>'ｴﾝﾄﾘｰ男子'!H2</f>
        <v>0</v>
      </c>
      <c r="AB2" s="51"/>
      <c r="AL2" s="51" t="str">
        <f>CHAR(13)&amp;CHAR(10)</f>
        <v>
</v>
      </c>
    </row>
    <row r="3" spans="1:38" ht="13.5">
      <c r="A3" s="63">
        <f>'ｴﾝﾄﾘｰ男子'!A3</f>
        <v>2</v>
      </c>
      <c r="B3" s="52" t="str">
        <f>CONCATENATE('ｴﾝﾄﾘｰ男子'!Q3,RIGHT(F3,6),1)</f>
        <v>01</v>
      </c>
      <c r="C3" s="51">
        <v>1</v>
      </c>
      <c r="D3" s="51">
        <f>'ｴﾝﾄﾘｰ男子'!C3</f>
        <v>0</v>
      </c>
      <c r="E3" s="50">
        <f>'ｴﾝﾄﾘｰ男子'!D3</f>
        <v>0</v>
      </c>
      <c r="F3" s="51">
        <f>'ｴﾝﾄﾘｰ男子'!E3</f>
        <v>0</v>
      </c>
      <c r="G3" s="51">
        <f>'ｴﾝﾄﾘｰ男子'!P3</f>
        <v>1</v>
      </c>
      <c r="H3" s="51">
        <f>'ｴﾝﾄﾘｰ男子'!M3</f>
      </c>
      <c r="I3" s="51" t="e">
        <f>VLOOKUP('ｴﾝﾄﾘｰ男子'!B3,sa1!$B$6:$F$12,2)</f>
        <v>#N/A</v>
      </c>
      <c r="J3" s="50">
        <f>'ｴﾝﾄﾘｰ男子'!I3</f>
        <v>0</v>
      </c>
      <c r="K3" s="50">
        <f>'ｴﾝﾄﾘｰ男子'!N3</f>
      </c>
      <c r="L3" s="50">
        <f>'ｴﾝﾄﾘｰ男子'!O3</f>
      </c>
      <c r="M3" s="51">
        <f>'ｴﾝﾄﾘｰ男子'!R3</f>
      </c>
      <c r="N3" s="51">
        <f>'ｴﾝﾄﾘｰ男子'!S3</f>
      </c>
      <c r="O3" s="51"/>
      <c r="P3" s="51"/>
      <c r="Q3" s="50" t="s">
        <v>163</v>
      </c>
      <c r="R3" s="51">
        <f>'ｴﾝﾄﾘｰ男子'!L3</f>
      </c>
      <c r="S3" s="50">
        <f>'ｴﾝﾄﾘｰ男子'!H3</f>
        <v>0</v>
      </c>
      <c r="AB3" s="51"/>
      <c r="AL3" s="51" t="str">
        <f aca="true" t="shared" si="0" ref="AL3:AL66">CHAR(13)&amp;CHAR(10)</f>
        <v>
</v>
      </c>
    </row>
    <row r="4" spans="1:38" ht="13.5">
      <c r="A4" s="63">
        <f>'ｴﾝﾄﾘｰ男子'!A4</f>
        <v>3</v>
      </c>
      <c r="B4" s="52" t="str">
        <f>CONCATENATE('ｴﾝﾄﾘｰ男子'!Q4,RIGHT(F4,6),1)</f>
        <v>01</v>
      </c>
      <c r="C4" s="51">
        <v>1</v>
      </c>
      <c r="D4" s="51">
        <f>'ｴﾝﾄﾘｰ男子'!C4</f>
        <v>0</v>
      </c>
      <c r="E4" s="50">
        <f>'ｴﾝﾄﾘｰ男子'!D4</f>
        <v>0</v>
      </c>
      <c r="F4" s="51">
        <f>'ｴﾝﾄﾘｰ男子'!E4</f>
        <v>0</v>
      </c>
      <c r="G4" s="51">
        <f>'ｴﾝﾄﾘｰ男子'!P4</f>
        <v>1</v>
      </c>
      <c r="H4" s="51">
        <f>'ｴﾝﾄﾘｰ男子'!M4</f>
      </c>
      <c r="I4" s="51" t="e">
        <f>VLOOKUP('ｴﾝﾄﾘｰ男子'!B4,sa1!$B$6:$F$12,2)</f>
        <v>#N/A</v>
      </c>
      <c r="J4" s="50">
        <f>'ｴﾝﾄﾘｰ男子'!I4</f>
        <v>0</v>
      </c>
      <c r="K4" s="50">
        <f>'ｴﾝﾄﾘｰ男子'!N4</f>
      </c>
      <c r="L4" s="50">
        <f>'ｴﾝﾄﾘｰ男子'!O4</f>
      </c>
      <c r="M4" s="51">
        <f>'ｴﾝﾄﾘｰ男子'!R4</f>
      </c>
      <c r="N4" s="51">
        <f>'ｴﾝﾄﾘｰ男子'!S4</f>
      </c>
      <c r="O4" s="51"/>
      <c r="P4" s="51"/>
      <c r="Q4" s="50" t="s">
        <v>163</v>
      </c>
      <c r="R4" s="51">
        <f>'ｴﾝﾄﾘｰ男子'!L4</f>
      </c>
      <c r="S4" s="50">
        <f>'ｴﾝﾄﾘｰ男子'!H4</f>
        <v>0</v>
      </c>
      <c r="AB4" s="51"/>
      <c r="AL4" s="51" t="str">
        <f t="shared" si="0"/>
        <v>
</v>
      </c>
    </row>
    <row r="5" spans="1:38" ht="13.5">
      <c r="A5" s="63">
        <f>'ｴﾝﾄﾘｰ男子'!A5</f>
        <v>4</v>
      </c>
      <c r="B5" s="52" t="str">
        <f>CONCATENATE('ｴﾝﾄﾘｰ男子'!Q5,RIGHT(F5,6),1)</f>
        <v>01</v>
      </c>
      <c r="C5" s="51">
        <v>1</v>
      </c>
      <c r="D5" s="51">
        <f>'ｴﾝﾄﾘｰ男子'!C5</f>
        <v>0</v>
      </c>
      <c r="E5" s="50">
        <f>'ｴﾝﾄﾘｰ男子'!D5</f>
        <v>0</v>
      </c>
      <c r="F5" s="51">
        <f>'ｴﾝﾄﾘｰ男子'!E5</f>
        <v>0</v>
      </c>
      <c r="G5" s="51">
        <f>'ｴﾝﾄﾘｰ男子'!P5</f>
        <v>1</v>
      </c>
      <c r="H5" s="51">
        <f>'ｴﾝﾄﾘｰ男子'!M5</f>
      </c>
      <c r="I5" s="51" t="e">
        <f>VLOOKUP('ｴﾝﾄﾘｰ男子'!B5,sa1!$B$6:$F$12,2)</f>
        <v>#N/A</v>
      </c>
      <c r="J5" s="50">
        <f>'ｴﾝﾄﾘｰ男子'!I5</f>
        <v>0</v>
      </c>
      <c r="K5" s="50">
        <f>'ｴﾝﾄﾘｰ男子'!N5</f>
      </c>
      <c r="L5" s="50">
        <f>'ｴﾝﾄﾘｰ男子'!O5</f>
      </c>
      <c r="M5" s="51">
        <f>'ｴﾝﾄﾘｰ男子'!R5</f>
      </c>
      <c r="N5" s="51">
        <f>'ｴﾝﾄﾘｰ男子'!S5</f>
      </c>
      <c r="O5" s="51"/>
      <c r="P5" s="51"/>
      <c r="Q5" s="50" t="s">
        <v>163</v>
      </c>
      <c r="R5" s="51">
        <f>'ｴﾝﾄﾘｰ男子'!L5</f>
      </c>
      <c r="S5" s="50">
        <f>'ｴﾝﾄﾘｰ男子'!H5</f>
        <v>0</v>
      </c>
      <c r="AB5" s="51"/>
      <c r="AL5" s="51" t="str">
        <f t="shared" si="0"/>
        <v>
</v>
      </c>
    </row>
    <row r="6" spans="1:38" ht="13.5">
      <c r="A6" s="63">
        <f>'ｴﾝﾄﾘｰ男子'!A6</f>
        <v>5</v>
      </c>
      <c r="B6" s="52" t="str">
        <f>CONCATENATE('ｴﾝﾄﾘｰ男子'!Q6,RIGHT(F6,6),1)</f>
        <v>01</v>
      </c>
      <c r="C6" s="51">
        <v>1</v>
      </c>
      <c r="D6" s="51">
        <f>'ｴﾝﾄﾘｰ男子'!C6</f>
        <v>0</v>
      </c>
      <c r="E6" s="50">
        <f>'ｴﾝﾄﾘｰ男子'!D6</f>
        <v>0</v>
      </c>
      <c r="F6" s="51">
        <f>'ｴﾝﾄﾘｰ男子'!E6</f>
        <v>0</v>
      </c>
      <c r="G6" s="51">
        <f>'ｴﾝﾄﾘｰ男子'!P6</f>
        <v>1</v>
      </c>
      <c r="H6" s="51">
        <f>'ｴﾝﾄﾘｰ男子'!M6</f>
      </c>
      <c r="I6" s="51" t="e">
        <f>VLOOKUP('ｴﾝﾄﾘｰ男子'!B6,sa1!$B$6:$F$12,2)</f>
        <v>#N/A</v>
      </c>
      <c r="J6" s="50">
        <f>'ｴﾝﾄﾘｰ男子'!I6</f>
        <v>0</v>
      </c>
      <c r="K6" s="50">
        <f>'ｴﾝﾄﾘｰ男子'!N6</f>
      </c>
      <c r="L6" s="50">
        <f>'ｴﾝﾄﾘｰ男子'!O6</f>
      </c>
      <c r="M6" s="51">
        <f>'ｴﾝﾄﾘｰ男子'!R6</f>
      </c>
      <c r="N6" s="51">
        <f>'ｴﾝﾄﾘｰ男子'!S6</f>
      </c>
      <c r="O6" s="51"/>
      <c r="P6" s="51"/>
      <c r="Q6" s="50" t="s">
        <v>163</v>
      </c>
      <c r="R6" s="51">
        <f>'ｴﾝﾄﾘｰ男子'!L6</f>
      </c>
      <c r="S6" s="50">
        <f>'ｴﾝﾄﾘｰ男子'!H6</f>
        <v>0</v>
      </c>
      <c r="AB6" s="51"/>
      <c r="AL6" s="51" t="str">
        <f t="shared" si="0"/>
        <v>
</v>
      </c>
    </row>
    <row r="7" spans="1:38" ht="13.5">
      <c r="A7" s="63">
        <f>'ｴﾝﾄﾘｰ男子'!A7</f>
        <v>6</v>
      </c>
      <c r="B7" s="52" t="str">
        <f>CONCATENATE('ｴﾝﾄﾘｰ男子'!Q7,RIGHT(F7,6),1)</f>
        <v>01</v>
      </c>
      <c r="C7" s="51">
        <v>1</v>
      </c>
      <c r="D7" s="51">
        <f>'ｴﾝﾄﾘｰ男子'!C7</f>
        <v>0</v>
      </c>
      <c r="E7" s="50">
        <f>'ｴﾝﾄﾘｰ男子'!D7</f>
        <v>0</v>
      </c>
      <c r="F7" s="51">
        <f>'ｴﾝﾄﾘｰ男子'!E7</f>
        <v>0</v>
      </c>
      <c r="G7" s="51">
        <f>'ｴﾝﾄﾘｰ男子'!P7</f>
        <v>1</v>
      </c>
      <c r="H7" s="51">
        <f>'ｴﾝﾄﾘｰ男子'!M7</f>
      </c>
      <c r="I7" s="51" t="e">
        <f>VLOOKUP('ｴﾝﾄﾘｰ男子'!B7,sa1!$B$6:$F$12,2)</f>
        <v>#N/A</v>
      </c>
      <c r="J7" s="50">
        <f>'ｴﾝﾄﾘｰ男子'!I7</f>
        <v>0</v>
      </c>
      <c r="K7" s="50">
        <f>'ｴﾝﾄﾘｰ男子'!N7</f>
      </c>
      <c r="L7" s="50">
        <f>'ｴﾝﾄﾘｰ男子'!O7</f>
      </c>
      <c r="M7" s="51">
        <f>'ｴﾝﾄﾘｰ男子'!R7</f>
      </c>
      <c r="N7" s="51">
        <f>'ｴﾝﾄﾘｰ男子'!S7</f>
      </c>
      <c r="O7" s="51"/>
      <c r="P7" s="51"/>
      <c r="Q7" s="50" t="s">
        <v>163</v>
      </c>
      <c r="R7" s="51">
        <f>'ｴﾝﾄﾘｰ男子'!L7</f>
      </c>
      <c r="S7" s="50">
        <f>'ｴﾝﾄﾘｰ男子'!H7</f>
        <v>0</v>
      </c>
      <c r="AB7" s="51"/>
      <c r="AL7" s="51" t="str">
        <f t="shared" si="0"/>
        <v>
</v>
      </c>
    </row>
    <row r="8" spans="1:38" ht="13.5">
      <c r="A8" s="63">
        <f>'ｴﾝﾄﾘｰ男子'!A8</f>
        <v>7</v>
      </c>
      <c r="B8" s="52" t="str">
        <f>CONCATENATE('ｴﾝﾄﾘｰ男子'!Q8,RIGHT(F8,6),1)</f>
        <v>01</v>
      </c>
      <c r="C8" s="51">
        <v>1</v>
      </c>
      <c r="D8" s="51">
        <f>'ｴﾝﾄﾘｰ男子'!C8</f>
        <v>0</v>
      </c>
      <c r="E8" s="50">
        <f>'ｴﾝﾄﾘｰ男子'!D8</f>
        <v>0</v>
      </c>
      <c r="F8" s="51">
        <f>'ｴﾝﾄﾘｰ男子'!E8</f>
        <v>0</v>
      </c>
      <c r="G8" s="51">
        <f>'ｴﾝﾄﾘｰ男子'!P8</f>
        <v>1</v>
      </c>
      <c r="H8" s="51">
        <f>'ｴﾝﾄﾘｰ男子'!M8</f>
      </c>
      <c r="I8" s="51" t="e">
        <f>VLOOKUP('ｴﾝﾄﾘｰ男子'!B8,sa1!$B$6:$F$12,2)</f>
        <v>#N/A</v>
      </c>
      <c r="J8" s="50">
        <f>'ｴﾝﾄﾘｰ男子'!I8</f>
        <v>0</v>
      </c>
      <c r="K8" s="50">
        <f>'ｴﾝﾄﾘｰ男子'!N8</f>
      </c>
      <c r="L8" s="50">
        <f>'ｴﾝﾄﾘｰ男子'!O8</f>
      </c>
      <c r="M8" s="51">
        <f>'ｴﾝﾄﾘｰ男子'!R8</f>
      </c>
      <c r="N8" s="51">
        <f>'ｴﾝﾄﾘｰ男子'!S8</f>
      </c>
      <c r="O8" s="51"/>
      <c r="P8" s="51"/>
      <c r="Q8" s="50" t="s">
        <v>163</v>
      </c>
      <c r="R8" s="51">
        <f>'ｴﾝﾄﾘｰ男子'!L8</f>
      </c>
      <c r="S8" s="50">
        <f>'ｴﾝﾄﾘｰ男子'!H8</f>
        <v>0</v>
      </c>
      <c r="AB8" s="51"/>
      <c r="AL8" s="51" t="str">
        <f t="shared" si="0"/>
        <v>
</v>
      </c>
    </row>
    <row r="9" spans="1:38" ht="13.5">
      <c r="A9" s="63">
        <f>'ｴﾝﾄﾘｰ男子'!A9</f>
        <v>8</v>
      </c>
      <c r="B9" s="52" t="str">
        <f>CONCATENATE('ｴﾝﾄﾘｰ男子'!Q9,RIGHT(F9,6),1)</f>
        <v>01</v>
      </c>
      <c r="C9" s="51">
        <v>1</v>
      </c>
      <c r="D9" s="51">
        <f>'ｴﾝﾄﾘｰ男子'!C9</f>
        <v>0</v>
      </c>
      <c r="E9" s="50">
        <f>'ｴﾝﾄﾘｰ男子'!D9</f>
        <v>0</v>
      </c>
      <c r="F9" s="51">
        <f>'ｴﾝﾄﾘｰ男子'!E9</f>
        <v>0</v>
      </c>
      <c r="G9" s="51">
        <f>'ｴﾝﾄﾘｰ男子'!P9</f>
        <v>1</v>
      </c>
      <c r="H9" s="51">
        <f>'ｴﾝﾄﾘｰ男子'!M9</f>
      </c>
      <c r="I9" s="51" t="e">
        <f>VLOOKUP('ｴﾝﾄﾘｰ男子'!B9,sa1!$B$6:$F$12,2)</f>
        <v>#N/A</v>
      </c>
      <c r="J9" s="50">
        <f>'ｴﾝﾄﾘｰ男子'!I9</f>
        <v>0</v>
      </c>
      <c r="K9" s="50">
        <f>'ｴﾝﾄﾘｰ男子'!N9</f>
      </c>
      <c r="L9" s="50">
        <f>'ｴﾝﾄﾘｰ男子'!O9</f>
      </c>
      <c r="M9" s="51">
        <f>'ｴﾝﾄﾘｰ男子'!R9</f>
      </c>
      <c r="N9" s="51">
        <f>'ｴﾝﾄﾘｰ男子'!S9</f>
      </c>
      <c r="O9" s="51"/>
      <c r="P9" s="51"/>
      <c r="Q9" s="50" t="s">
        <v>163</v>
      </c>
      <c r="R9" s="51">
        <f>'ｴﾝﾄﾘｰ男子'!L9</f>
      </c>
      <c r="S9" s="50">
        <f>'ｴﾝﾄﾘｰ男子'!H9</f>
        <v>0</v>
      </c>
      <c r="AB9" s="51"/>
      <c r="AL9" s="51" t="str">
        <f t="shared" si="0"/>
        <v>
</v>
      </c>
    </row>
    <row r="10" spans="1:38" ht="13.5">
      <c r="A10" s="63">
        <f>'ｴﾝﾄﾘｰ男子'!A10</f>
        <v>9</v>
      </c>
      <c r="B10" s="52" t="str">
        <f>CONCATENATE('ｴﾝﾄﾘｰ男子'!Q10,RIGHT(F10,6),1)</f>
        <v>01</v>
      </c>
      <c r="C10" s="51">
        <v>1</v>
      </c>
      <c r="D10" s="51">
        <f>'ｴﾝﾄﾘｰ男子'!C10</f>
        <v>0</v>
      </c>
      <c r="E10" s="50">
        <f>'ｴﾝﾄﾘｰ男子'!D10</f>
        <v>0</v>
      </c>
      <c r="F10" s="51">
        <f>'ｴﾝﾄﾘｰ男子'!E10</f>
        <v>0</v>
      </c>
      <c r="G10" s="51">
        <f>'ｴﾝﾄﾘｰ男子'!P10</f>
        <v>1</v>
      </c>
      <c r="H10" s="51">
        <f>'ｴﾝﾄﾘｰ男子'!M10</f>
      </c>
      <c r="I10" s="51" t="e">
        <f>VLOOKUP('ｴﾝﾄﾘｰ男子'!B10,sa1!$B$6:$F$12,2)</f>
        <v>#N/A</v>
      </c>
      <c r="J10" s="50">
        <f>'ｴﾝﾄﾘｰ男子'!I10</f>
        <v>0</v>
      </c>
      <c r="K10" s="50">
        <f>'ｴﾝﾄﾘｰ男子'!N10</f>
      </c>
      <c r="L10" s="50">
        <f>'ｴﾝﾄﾘｰ男子'!O10</f>
      </c>
      <c r="M10" s="51">
        <f>'ｴﾝﾄﾘｰ男子'!R10</f>
      </c>
      <c r="N10" s="51">
        <f>'ｴﾝﾄﾘｰ男子'!S10</f>
      </c>
      <c r="O10" s="51"/>
      <c r="P10" s="51"/>
      <c r="Q10" s="50" t="s">
        <v>163</v>
      </c>
      <c r="R10" s="51">
        <f>'ｴﾝﾄﾘｰ男子'!L10</f>
      </c>
      <c r="S10" s="50">
        <f>'ｴﾝﾄﾘｰ男子'!H10</f>
        <v>0</v>
      </c>
      <c r="AB10" s="51"/>
      <c r="AL10" s="51" t="str">
        <f t="shared" si="0"/>
        <v>
</v>
      </c>
    </row>
    <row r="11" spans="1:38" ht="13.5">
      <c r="A11" s="63">
        <f>'ｴﾝﾄﾘｰ男子'!A11</f>
        <v>10</v>
      </c>
      <c r="B11" s="52" t="str">
        <f>CONCATENATE('ｴﾝﾄﾘｰ男子'!Q11,RIGHT(F11,6),1)</f>
        <v>01</v>
      </c>
      <c r="C11" s="51">
        <v>1</v>
      </c>
      <c r="D11" s="51">
        <f>'ｴﾝﾄﾘｰ男子'!C11</f>
        <v>0</v>
      </c>
      <c r="E11" s="50">
        <f>'ｴﾝﾄﾘｰ男子'!D11</f>
        <v>0</v>
      </c>
      <c r="F11" s="51">
        <f>'ｴﾝﾄﾘｰ男子'!E11</f>
        <v>0</v>
      </c>
      <c r="G11" s="51">
        <f>'ｴﾝﾄﾘｰ男子'!P11</f>
        <v>1</v>
      </c>
      <c r="H11" s="51">
        <f>'ｴﾝﾄﾘｰ男子'!M11</f>
      </c>
      <c r="I11" s="51" t="e">
        <f>VLOOKUP('ｴﾝﾄﾘｰ男子'!B11,sa1!$B$6:$F$12,2)</f>
        <v>#N/A</v>
      </c>
      <c r="J11" s="50">
        <f>'ｴﾝﾄﾘｰ男子'!I11</f>
        <v>0</v>
      </c>
      <c r="K11" s="50">
        <f>'ｴﾝﾄﾘｰ男子'!N11</f>
      </c>
      <c r="L11" s="50">
        <f>'ｴﾝﾄﾘｰ男子'!O11</f>
      </c>
      <c r="M11" s="51">
        <f>'ｴﾝﾄﾘｰ男子'!R11</f>
      </c>
      <c r="N11" s="51">
        <f>'ｴﾝﾄﾘｰ男子'!S11</f>
      </c>
      <c r="O11" s="51"/>
      <c r="P11" s="51"/>
      <c r="Q11" s="50" t="s">
        <v>163</v>
      </c>
      <c r="R11" s="51">
        <f>'ｴﾝﾄﾘｰ男子'!L11</f>
      </c>
      <c r="S11" s="50">
        <f>'ｴﾝﾄﾘｰ男子'!H11</f>
        <v>0</v>
      </c>
      <c r="AB11" s="51"/>
      <c r="AL11" s="51" t="str">
        <f t="shared" si="0"/>
        <v>
</v>
      </c>
    </row>
    <row r="12" spans="1:38" ht="13.5">
      <c r="A12" s="63">
        <f>'ｴﾝﾄﾘｰ男子'!A12</f>
        <v>11</v>
      </c>
      <c r="B12" s="52" t="str">
        <f>CONCATENATE('ｴﾝﾄﾘｰ男子'!Q12,RIGHT(F12,6),1)</f>
        <v>01</v>
      </c>
      <c r="C12" s="51">
        <v>1</v>
      </c>
      <c r="D12" s="51">
        <f>'ｴﾝﾄﾘｰ男子'!C12</f>
        <v>0</v>
      </c>
      <c r="E12" s="50">
        <f>'ｴﾝﾄﾘｰ男子'!D12</f>
        <v>0</v>
      </c>
      <c r="F12" s="51">
        <f>'ｴﾝﾄﾘｰ男子'!E12</f>
        <v>0</v>
      </c>
      <c r="G12" s="51">
        <f>'ｴﾝﾄﾘｰ男子'!P12</f>
        <v>1</v>
      </c>
      <c r="H12" s="51">
        <f>'ｴﾝﾄﾘｰ男子'!M12</f>
      </c>
      <c r="I12" s="51" t="e">
        <f>VLOOKUP('ｴﾝﾄﾘｰ男子'!B12,sa1!$B$6:$F$12,2)</f>
        <v>#N/A</v>
      </c>
      <c r="J12" s="50">
        <f>'ｴﾝﾄﾘｰ男子'!I12</f>
        <v>0</v>
      </c>
      <c r="K12" s="50">
        <f>'ｴﾝﾄﾘｰ男子'!N12</f>
      </c>
      <c r="L12" s="50">
        <f>'ｴﾝﾄﾘｰ男子'!O12</f>
      </c>
      <c r="M12" s="51">
        <f>'ｴﾝﾄﾘｰ男子'!R12</f>
      </c>
      <c r="N12" s="51">
        <f>'ｴﾝﾄﾘｰ男子'!S12</f>
      </c>
      <c r="O12" s="51"/>
      <c r="P12" s="51"/>
      <c r="Q12" s="50" t="s">
        <v>163</v>
      </c>
      <c r="R12" s="51">
        <f>'ｴﾝﾄﾘｰ男子'!L12</f>
      </c>
      <c r="S12" s="50">
        <f>'ｴﾝﾄﾘｰ男子'!H12</f>
        <v>0</v>
      </c>
      <c r="AB12" s="51"/>
      <c r="AL12" s="51" t="str">
        <f t="shared" si="0"/>
        <v>
</v>
      </c>
    </row>
    <row r="13" spans="1:38" ht="13.5">
      <c r="A13" s="63">
        <f>'ｴﾝﾄﾘｰ男子'!A13</f>
        <v>12</v>
      </c>
      <c r="B13" s="52" t="str">
        <f>CONCATENATE('ｴﾝﾄﾘｰ男子'!Q13,RIGHT(F13,6),1)</f>
        <v>01</v>
      </c>
      <c r="C13" s="51">
        <v>1</v>
      </c>
      <c r="D13" s="51">
        <f>'ｴﾝﾄﾘｰ男子'!C13</f>
        <v>0</v>
      </c>
      <c r="E13" s="50">
        <f>'ｴﾝﾄﾘｰ男子'!D13</f>
        <v>0</v>
      </c>
      <c r="F13" s="51">
        <f>'ｴﾝﾄﾘｰ男子'!E13</f>
        <v>0</v>
      </c>
      <c r="G13" s="51">
        <f>'ｴﾝﾄﾘｰ男子'!P13</f>
        <v>1</v>
      </c>
      <c r="H13" s="51">
        <f>'ｴﾝﾄﾘｰ男子'!M13</f>
      </c>
      <c r="I13" s="51" t="e">
        <f>VLOOKUP('ｴﾝﾄﾘｰ男子'!B13,sa1!$B$6:$F$12,2)</f>
        <v>#N/A</v>
      </c>
      <c r="J13" s="50">
        <f>'ｴﾝﾄﾘｰ男子'!I13</f>
        <v>0</v>
      </c>
      <c r="K13" s="50">
        <f>'ｴﾝﾄﾘｰ男子'!N13</f>
      </c>
      <c r="L13" s="50">
        <f>'ｴﾝﾄﾘｰ男子'!O13</f>
      </c>
      <c r="M13" s="51">
        <f>'ｴﾝﾄﾘｰ男子'!R13</f>
      </c>
      <c r="N13" s="51">
        <f>'ｴﾝﾄﾘｰ男子'!S13</f>
      </c>
      <c r="O13" s="51"/>
      <c r="P13" s="51"/>
      <c r="Q13" s="50" t="s">
        <v>163</v>
      </c>
      <c r="R13" s="51">
        <f>'ｴﾝﾄﾘｰ男子'!L13</f>
      </c>
      <c r="S13" s="50">
        <f>'ｴﾝﾄﾘｰ男子'!H13</f>
        <v>0</v>
      </c>
      <c r="AB13" s="51"/>
      <c r="AL13" s="51" t="str">
        <f t="shared" si="0"/>
        <v>
</v>
      </c>
    </row>
    <row r="14" spans="1:38" ht="13.5">
      <c r="A14" s="63">
        <f>'ｴﾝﾄﾘｰ男子'!A14</f>
        <v>13</v>
      </c>
      <c r="B14" s="52" t="str">
        <f>CONCATENATE('ｴﾝﾄﾘｰ男子'!Q14,RIGHT(F14,6),1)</f>
        <v>01</v>
      </c>
      <c r="C14" s="51">
        <v>1</v>
      </c>
      <c r="D14" s="51">
        <f>'ｴﾝﾄﾘｰ男子'!C14</f>
        <v>0</v>
      </c>
      <c r="E14" s="50">
        <f>'ｴﾝﾄﾘｰ男子'!D14</f>
        <v>0</v>
      </c>
      <c r="F14" s="51">
        <f>'ｴﾝﾄﾘｰ男子'!E14</f>
        <v>0</v>
      </c>
      <c r="G14" s="51">
        <f>'ｴﾝﾄﾘｰ男子'!P14</f>
        <v>1</v>
      </c>
      <c r="H14" s="51">
        <f>'ｴﾝﾄﾘｰ男子'!M14</f>
      </c>
      <c r="I14" s="51" t="e">
        <f>VLOOKUP('ｴﾝﾄﾘｰ男子'!B14,sa1!$B$6:$F$12,2)</f>
        <v>#N/A</v>
      </c>
      <c r="J14" s="50">
        <f>'ｴﾝﾄﾘｰ男子'!I14</f>
        <v>0</v>
      </c>
      <c r="K14" s="50">
        <f>'ｴﾝﾄﾘｰ男子'!N14</f>
      </c>
      <c r="L14" s="50">
        <f>'ｴﾝﾄﾘｰ男子'!O14</f>
      </c>
      <c r="M14" s="51">
        <f>'ｴﾝﾄﾘｰ男子'!R14</f>
      </c>
      <c r="N14" s="51">
        <f>'ｴﾝﾄﾘｰ男子'!S14</f>
      </c>
      <c r="O14" s="51"/>
      <c r="P14" s="51"/>
      <c r="Q14" s="50" t="s">
        <v>163</v>
      </c>
      <c r="R14" s="51">
        <f>'ｴﾝﾄﾘｰ男子'!L14</f>
      </c>
      <c r="S14" s="50">
        <f>'ｴﾝﾄﾘｰ男子'!H14</f>
        <v>0</v>
      </c>
      <c r="AB14" s="51"/>
      <c r="AL14" s="51" t="str">
        <f t="shared" si="0"/>
        <v>
</v>
      </c>
    </row>
    <row r="15" spans="1:38" ht="13.5">
      <c r="A15" s="63">
        <f>'ｴﾝﾄﾘｰ男子'!A15</f>
        <v>14</v>
      </c>
      <c r="B15" s="52" t="str">
        <f>CONCATENATE('ｴﾝﾄﾘｰ男子'!Q15,RIGHT(F15,6),1)</f>
        <v>01</v>
      </c>
      <c r="C15" s="51">
        <v>1</v>
      </c>
      <c r="D15" s="51">
        <f>'ｴﾝﾄﾘｰ男子'!C15</f>
        <v>0</v>
      </c>
      <c r="E15" s="50">
        <f>'ｴﾝﾄﾘｰ男子'!D15</f>
        <v>0</v>
      </c>
      <c r="F15" s="51">
        <f>'ｴﾝﾄﾘｰ男子'!E15</f>
        <v>0</v>
      </c>
      <c r="G15" s="51">
        <f>'ｴﾝﾄﾘｰ男子'!P15</f>
        <v>1</v>
      </c>
      <c r="H15" s="51">
        <f>'ｴﾝﾄﾘｰ男子'!M15</f>
      </c>
      <c r="I15" s="51" t="e">
        <f>VLOOKUP('ｴﾝﾄﾘｰ男子'!B15,sa1!$B$6:$F$12,2)</f>
        <v>#N/A</v>
      </c>
      <c r="J15" s="50">
        <f>'ｴﾝﾄﾘｰ男子'!I15</f>
        <v>0</v>
      </c>
      <c r="K15" s="50">
        <f>'ｴﾝﾄﾘｰ男子'!N15</f>
      </c>
      <c r="L15" s="50">
        <f>'ｴﾝﾄﾘｰ男子'!O15</f>
      </c>
      <c r="M15" s="51">
        <f>'ｴﾝﾄﾘｰ男子'!R15</f>
      </c>
      <c r="N15" s="51">
        <f>'ｴﾝﾄﾘｰ男子'!S15</f>
      </c>
      <c r="O15" s="51"/>
      <c r="P15" s="51"/>
      <c r="Q15" s="50" t="s">
        <v>163</v>
      </c>
      <c r="R15" s="51">
        <f>'ｴﾝﾄﾘｰ男子'!L15</f>
      </c>
      <c r="S15" s="50">
        <f>'ｴﾝﾄﾘｰ男子'!H15</f>
        <v>0</v>
      </c>
      <c r="AB15" s="51"/>
      <c r="AL15" s="51" t="str">
        <f t="shared" si="0"/>
        <v>
</v>
      </c>
    </row>
    <row r="16" spans="1:38" ht="13.5">
      <c r="A16" s="63">
        <f>'ｴﾝﾄﾘｰ男子'!A16</f>
        <v>15</v>
      </c>
      <c r="B16" s="52" t="str">
        <f>CONCATENATE('ｴﾝﾄﾘｰ男子'!Q16,RIGHT(F16,6),1)</f>
        <v>01</v>
      </c>
      <c r="C16" s="51">
        <v>1</v>
      </c>
      <c r="D16" s="51">
        <f>'ｴﾝﾄﾘｰ男子'!C16</f>
        <v>0</v>
      </c>
      <c r="E16" s="50">
        <f>'ｴﾝﾄﾘｰ男子'!D16</f>
        <v>0</v>
      </c>
      <c r="F16" s="51">
        <f>'ｴﾝﾄﾘｰ男子'!E16</f>
        <v>0</v>
      </c>
      <c r="G16" s="51">
        <f>'ｴﾝﾄﾘｰ男子'!P16</f>
        <v>1</v>
      </c>
      <c r="H16" s="51">
        <f>'ｴﾝﾄﾘｰ男子'!M16</f>
      </c>
      <c r="I16" s="51" t="e">
        <f>VLOOKUP('ｴﾝﾄﾘｰ男子'!B16,sa1!$B$6:$F$12,2)</f>
        <v>#N/A</v>
      </c>
      <c r="J16" s="50">
        <f>'ｴﾝﾄﾘｰ男子'!I16</f>
        <v>0</v>
      </c>
      <c r="K16" s="50">
        <f>'ｴﾝﾄﾘｰ男子'!N16</f>
      </c>
      <c r="L16" s="50">
        <f>'ｴﾝﾄﾘｰ男子'!O16</f>
      </c>
      <c r="M16" s="51">
        <f>'ｴﾝﾄﾘｰ男子'!R16</f>
      </c>
      <c r="N16" s="51">
        <f>'ｴﾝﾄﾘｰ男子'!S16</f>
      </c>
      <c r="O16" s="51"/>
      <c r="P16" s="51"/>
      <c r="Q16" s="50" t="s">
        <v>163</v>
      </c>
      <c r="R16" s="51">
        <f>'ｴﾝﾄﾘｰ男子'!L16</f>
      </c>
      <c r="S16" s="50">
        <f>'ｴﾝﾄﾘｰ男子'!H16</f>
        <v>0</v>
      </c>
      <c r="AB16" s="51"/>
      <c r="AL16" s="51" t="str">
        <f t="shared" si="0"/>
        <v>
</v>
      </c>
    </row>
    <row r="17" spans="1:38" ht="13.5">
      <c r="A17" s="63">
        <f>'ｴﾝﾄﾘｰ男子'!A17</f>
        <v>16</v>
      </c>
      <c r="B17" s="52" t="str">
        <f>CONCATENATE('ｴﾝﾄﾘｰ男子'!Q17,RIGHT(F17,6),1)</f>
        <v>01</v>
      </c>
      <c r="C17" s="51">
        <v>1</v>
      </c>
      <c r="D17" s="51">
        <f>'ｴﾝﾄﾘｰ男子'!C17</f>
        <v>0</v>
      </c>
      <c r="E17" s="50">
        <f>'ｴﾝﾄﾘｰ男子'!D17</f>
        <v>0</v>
      </c>
      <c r="F17" s="51">
        <f>'ｴﾝﾄﾘｰ男子'!E17</f>
        <v>0</v>
      </c>
      <c r="G17" s="51">
        <f>'ｴﾝﾄﾘｰ男子'!P17</f>
        <v>1</v>
      </c>
      <c r="H17" s="51">
        <f>'ｴﾝﾄﾘｰ男子'!M17</f>
      </c>
      <c r="I17" s="51" t="e">
        <f>VLOOKUP('ｴﾝﾄﾘｰ男子'!B17,sa1!$B$6:$F$12,2)</f>
        <v>#N/A</v>
      </c>
      <c r="J17" s="50">
        <f>'ｴﾝﾄﾘｰ男子'!I17</f>
        <v>0</v>
      </c>
      <c r="K17" s="50">
        <f>'ｴﾝﾄﾘｰ男子'!N17</f>
      </c>
      <c r="L17" s="50">
        <f>'ｴﾝﾄﾘｰ男子'!O17</f>
      </c>
      <c r="M17" s="51">
        <f>'ｴﾝﾄﾘｰ男子'!R17</f>
      </c>
      <c r="N17" s="51">
        <f>'ｴﾝﾄﾘｰ男子'!S17</f>
      </c>
      <c r="O17" s="51"/>
      <c r="P17" s="51"/>
      <c r="Q17" s="50" t="s">
        <v>163</v>
      </c>
      <c r="R17" s="51">
        <f>'ｴﾝﾄﾘｰ男子'!L17</f>
      </c>
      <c r="S17" s="50">
        <f>'ｴﾝﾄﾘｰ男子'!H17</f>
        <v>0</v>
      </c>
      <c r="AB17" s="51"/>
      <c r="AL17" s="51" t="str">
        <f t="shared" si="0"/>
        <v>
</v>
      </c>
    </row>
    <row r="18" spans="1:38" ht="13.5">
      <c r="A18" s="63">
        <f>'ｴﾝﾄﾘｰ男子'!A18</f>
        <v>17</v>
      </c>
      <c r="B18" s="52" t="str">
        <f>CONCATENATE('ｴﾝﾄﾘｰ男子'!Q18,RIGHT(F18,6),1)</f>
        <v>01</v>
      </c>
      <c r="C18" s="51">
        <v>1</v>
      </c>
      <c r="D18" s="51">
        <f>'ｴﾝﾄﾘｰ男子'!C18</f>
        <v>0</v>
      </c>
      <c r="E18" s="50">
        <f>'ｴﾝﾄﾘｰ男子'!D18</f>
        <v>0</v>
      </c>
      <c r="F18" s="51">
        <f>'ｴﾝﾄﾘｰ男子'!E18</f>
        <v>0</v>
      </c>
      <c r="G18" s="51">
        <f>'ｴﾝﾄﾘｰ男子'!P18</f>
        <v>1</v>
      </c>
      <c r="H18" s="51">
        <f>'ｴﾝﾄﾘｰ男子'!M18</f>
      </c>
      <c r="I18" s="51" t="e">
        <f>VLOOKUP('ｴﾝﾄﾘｰ男子'!B18,sa1!$B$6:$F$12,2)</f>
        <v>#N/A</v>
      </c>
      <c r="J18" s="50">
        <f>'ｴﾝﾄﾘｰ男子'!I18</f>
        <v>0</v>
      </c>
      <c r="K18" s="50">
        <f>'ｴﾝﾄﾘｰ男子'!N18</f>
      </c>
      <c r="L18" s="50">
        <f>'ｴﾝﾄﾘｰ男子'!O18</f>
      </c>
      <c r="M18" s="51">
        <f>'ｴﾝﾄﾘｰ男子'!R18</f>
      </c>
      <c r="N18" s="51">
        <f>'ｴﾝﾄﾘｰ男子'!S18</f>
      </c>
      <c r="O18" s="51"/>
      <c r="P18" s="51"/>
      <c r="Q18" s="50" t="s">
        <v>163</v>
      </c>
      <c r="R18" s="51">
        <f>'ｴﾝﾄﾘｰ男子'!L18</f>
      </c>
      <c r="S18" s="50">
        <f>'ｴﾝﾄﾘｰ男子'!H18</f>
        <v>0</v>
      </c>
      <c r="AB18" s="51"/>
      <c r="AL18" s="51" t="str">
        <f t="shared" si="0"/>
        <v>
</v>
      </c>
    </row>
    <row r="19" spans="1:38" ht="13.5">
      <c r="A19" s="63">
        <f>'ｴﾝﾄﾘｰ男子'!A19</f>
        <v>18</v>
      </c>
      <c r="B19" s="52" t="str">
        <f>CONCATENATE('ｴﾝﾄﾘｰ男子'!Q19,RIGHT(F19,6),1)</f>
        <v>01</v>
      </c>
      <c r="C19" s="51">
        <v>1</v>
      </c>
      <c r="D19" s="51">
        <f>'ｴﾝﾄﾘｰ男子'!C19</f>
        <v>0</v>
      </c>
      <c r="E19" s="50">
        <f>'ｴﾝﾄﾘｰ男子'!D19</f>
        <v>0</v>
      </c>
      <c r="F19" s="51">
        <f>'ｴﾝﾄﾘｰ男子'!E19</f>
        <v>0</v>
      </c>
      <c r="G19" s="51">
        <f>'ｴﾝﾄﾘｰ男子'!P19</f>
        <v>1</v>
      </c>
      <c r="H19" s="51">
        <f>'ｴﾝﾄﾘｰ男子'!M19</f>
      </c>
      <c r="I19" s="51" t="e">
        <f>VLOOKUP('ｴﾝﾄﾘｰ男子'!B19,sa1!$B$6:$F$12,2)</f>
        <v>#N/A</v>
      </c>
      <c r="J19" s="50">
        <f>'ｴﾝﾄﾘｰ男子'!I19</f>
        <v>0</v>
      </c>
      <c r="K19" s="50">
        <f>'ｴﾝﾄﾘｰ男子'!N19</f>
      </c>
      <c r="L19" s="50">
        <f>'ｴﾝﾄﾘｰ男子'!O19</f>
      </c>
      <c r="M19" s="51">
        <f>'ｴﾝﾄﾘｰ男子'!R19</f>
      </c>
      <c r="N19" s="51">
        <f>'ｴﾝﾄﾘｰ男子'!S19</f>
      </c>
      <c r="O19" s="51"/>
      <c r="P19" s="51"/>
      <c r="Q19" s="50" t="s">
        <v>163</v>
      </c>
      <c r="R19" s="51">
        <f>'ｴﾝﾄﾘｰ男子'!L19</f>
      </c>
      <c r="S19" s="50">
        <f>'ｴﾝﾄﾘｰ男子'!H19</f>
        <v>0</v>
      </c>
      <c r="AB19" s="51"/>
      <c r="AL19" s="51" t="str">
        <f t="shared" si="0"/>
        <v>
</v>
      </c>
    </row>
    <row r="20" spans="1:38" ht="13.5">
      <c r="A20" s="63">
        <f>'ｴﾝﾄﾘｰ男子'!A20</f>
        <v>19</v>
      </c>
      <c r="B20" s="52" t="str">
        <f>CONCATENATE('ｴﾝﾄﾘｰ男子'!Q20,RIGHT(F20,6),1)</f>
        <v>01</v>
      </c>
      <c r="C20" s="51">
        <v>1</v>
      </c>
      <c r="D20" s="51">
        <f>'ｴﾝﾄﾘｰ男子'!C20</f>
        <v>0</v>
      </c>
      <c r="E20" s="50">
        <f>'ｴﾝﾄﾘｰ男子'!D20</f>
        <v>0</v>
      </c>
      <c r="F20" s="51">
        <f>'ｴﾝﾄﾘｰ男子'!E20</f>
        <v>0</v>
      </c>
      <c r="G20" s="51">
        <f>'ｴﾝﾄﾘｰ男子'!P20</f>
        <v>1</v>
      </c>
      <c r="H20" s="51">
        <f>'ｴﾝﾄﾘｰ男子'!M20</f>
      </c>
      <c r="I20" s="51" t="e">
        <f>VLOOKUP('ｴﾝﾄﾘｰ男子'!B20,sa1!$B$6:$F$12,2)</f>
        <v>#N/A</v>
      </c>
      <c r="J20" s="50">
        <f>'ｴﾝﾄﾘｰ男子'!I20</f>
        <v>0</v>
      </c>
      <c r="K20" s="50">
        <f>'ｴﾝﾄﾘｰ男子'!N20</f>
      </c>
      <c r="L20" s="50">
        <f>'ｴﾝﾄﾘｰ男子'!O20</f>
      </c>
      <c r="M20" s="51">
        <f>'ｴﾝﾄﾘｰ男子'!R20</f>
      </c>
      <c r="N20" s="51">
        <f>'ｴﾝﾄﾘｰ男子'!S20</f>
      </c>
      <c r="O20" s="51"/>
      <c r="P20" s="51"/>
      <c r="Q20" s="50" t="s">
        <v>163</v>
      </c>
      <c r="R20" s="51">
        <f>'ｴﾝﾄﾘｰ男子'!L20</f>
      </c>
      <c r="S20" s="50">
        <f>'ｴﾝﾄﾘｰ男子'!H20</f>
        <v>0</v>
      </c>
      <c r="AB20" s="51"/>
      <c r="AL20" s="51" t="str">
        <f t="shared" si="0"/>
        <v>
</v>
      </c>
    </row>
    <row r="21" spans="1:38" ht="13.5">
      <c r="A21" s="63">
        <f>'ｴﾝﾄﾘｰ男子'!A21</f>
        <v>20</v>
      </c>
      <c r="B21" s="52" t="str">
        <f>CONCATENATE('ｴﾝﾄﾘｰ男子'!Q21,RIGHT(F21,6),1)</f>
        <v>01</v>
      </c>
      <c r="C21" s="51">
        <v>1</v>
      </c>
      <c r="D21" s="51">
        <f>'ｴﾝﾄﾘｰ男子'!C21</f>
        <v>0</v>
      </c>
      <c r="E21" s="50">
        <f>'ｴﾝﾄﾘｰ男子'!D21</f>
        <v>0</v>
      </c>
      <c r="F21" s="51">
        <f>'ｴﾝﾄﾘｰ男子'!E21</f>
        <v>0</v>
      </c>
      <c r="G21" s="51">
        <f>'ｴﾝﾄﾘｰ男子'!P21</f>
        <v>1</v>
      </c>
      <c r="H21" s="51">
        <f>'ｴﾝﾄﾘｰ男子'!M21</f>
      </c>
      <c r="I21" s="51" t="e">
        <f>VLOOKUP('ｴﾝﾄﾘｰ男子'!B21,sa1!$B$6:$F$12,2)</f>
        <v>#N/A</v>
      </c>
      <c r="J21" s="50">
        <f>'ｴﾝﾄﾘｰ男子'!I21</f>
        <v>0</v>
      </c>
      <c r="K21" s="50">
        <f>'ｴﾝﾄﾘｰ男子'!N21</f>
      </c>
      <c r="L21" s="50">
        <f>'ｴﾝﾄﾘｰ男子'!O21</f>
      </c>
      <c r="M21" s="51">
        <f>'ｴﾝﾄﾘｰ男子'!R21</f>
      </c>
      <c r="N21" s="51">
        <f>'ｴﾝﾄﾘｰ男子'!S21</f>
      </c>
      <c r="O21" s="51"/>
      <c r="P21" s="51"/>
      <c r="Q21" s="50" t="s">
        <v>163</v>
      </c>
      <c r="R21" s="51">
        <f>'ｴﾝﾄﾘｰ男子'!L21</f>
      </c>
      <c r="S21" s="50">
        <f>'ｴﾝﾄﾘｰ男子'!H21</f>
        <v>0</v>
      </c>
      <c r="AB21" s="51"/>
      <c r="AL21" s="51" t="str">
        <f t="shared" si="0"/>
        <v>
</v>
      </c>
    </row>
    <row r="22" spans="1:38" ht="13.5">
      <c r="A22" s="63">
        <f>'ｴﾝﾄﾘｰ男子'!A22</f>
        <v>21</v>
      </c>
      <c r="B22" s="52" t="str">
        <f>CONCATENATE('ｴﾝﾄﾘｰ男子'!Q22,RIGHT(F22,6),1)</f>
        <v>01</v>
      </c>
      <c r="C22" s="51">
        <v>1</v>
      </c>
      <c r="D22" s="51">
        <f>'ｴﾝﾄﾘｰ男子'!C22</f>
        <v>0</v>
      </c>
      <c r="E22" s="50">
        <f>'ｴﾝﾄﾘｰ男子'!D22</f>
        <v>0</v>
      </c>
      <c r="F22" s="51">
        <f>'ｴﾝﾄﾘｰ男子'!E22</f>
        <v>0</v>
      </c>
      <c r="G22" s="51">
        <f>'ｴﾝﾄﾘｰ男子'!P22</f>
        <v>1</v>
      </c>
      <c r="H22" s="51">
        <f>'ｴﾝﾄﾘｰ男子'!M22</f>
      </c>
      <c r="I22" s="51" t="e">
        <f>VLOOKUP('ｴﾝﾄﾘｰ男子'!B22,sa1!$B$6:$F$12,2)</f>
        <v>#N/A</v>
      </c>
      <c r="J22" s="50">
        <f>'ｴﾝﾄﾘｰ男子'!I22</f>
        <v>0</v>
      </c>
      <c r="K22" s="50">
        <f>'ｴﾝﾄﾘｰ男子'!N22</f>
      </c>
      <c r="L22" s="50">
        <f>'ｴﾝﾄﾘｰ男子'!O22</f>
      </c>
      <c r="M22" s="51">
        <f>'ｴﾝﾄﾘｰ男子'!R22</f>
      </c>
      <c r="N22" s="51">
        <f>'ｴﾝﾄﾘｰ男子'!S22</f>
      </c>
      <c r="O22" s="51"/>
      <c r="P22" s="51"/>
      <c r="Q22" s="50" t="s">
        <v>163</v>
      </c>
      <c r="R22" s="51">
        <f>'ｴﾝﾄﾘｰ男子'!L22</f>
      </c>
      <c r="S22" s="50">
        <f>'ｴﾝﾄﾘｰ男子'!H22</f>
        <v>0</v>
      </c>
      <c r="AB22" s="51"/>
      <c r="AL22" s="51" t="str">
        <f t="shared" si="0"/>
        <v>
</v>
      </c>
    </row>
    <row r="23" spans="1:38" ht="13.5">
      <c r="A23" s="63">
        <f>'ｴﾝﾄﾘｰ男子'!A23</f>
        <v>22</v>
      </c>
      <c r="B23" s="52" t="str">
        <f>CONCATENATE('ｴﾝﾄﾘｰ男子'!Q23,RIGHT(F23,6),1)</f>
        <v>01</v>
      </c>
      <c r="C23" s="51">
        <v>1</v>
      </c>
      <c r="D23" s="51">
        <f>'ｴﾝﾄﾘｰ男子'!C23</f>
        <v>0</v>
      </c>
      <c r="E23" s="50">
        <f>'ｴﾝﾄﾘｰ男子'!D23</f>
        <v>0</v>
      </c>
      <c r="F23" s="51">
        <f>'ｴﾝﾄﾘｰ男子'!E23</f>
        <v>0</v>
      </c>
      <c r="G23" s="51">
        <f>'ｴﾝﾄﾘｰ男子'!P23</f>
        <v>1</v>
      </c>
      <c r="H23" s="51">
        <f>'ｴﾝﾄﾘｰ男子'!M23</f>
      </c>
      <c r="I23" s="51" t="e">
        <f>VLOOKUP('ｴﾝﾄﾘｰ男子'!B23,sa1!$B$6:$F$12,2)</f>
        <v>#N/A</v>
      </c>
      <c r="J23" s="50">
        <f>'ｴﾝﾄﾘｰ男子'!I23</f>
        <v>0</v>
      </c>
      <c r="K23" s="50">
        <f>'ｴﾝﾄﾘｰ男子'!N23</f>
      </c>
      <c r="L23" s="50">
        <f>'ｴﾝﾄﾘｰ男子'!O23</f>
      </c>
      <c r="M23" s="51">
        <f>'ｴﾝﾄﾘｰ男子'!R23</f>
      </c>
      <c r="N23" s="51">
        <f>'ｴﾝﾄﾘｰ男子'!S23</f>
      </c>
      <c r="O23" s="51"/>
      <c r="P23" s="51"/>
      <c r="Q23" s="50" t="s">
        <v>163</v>
      </c>
      <c r="R23" s="51">
        <f>'ｴﾝﾄﾘｰ男子'!L23</f>
      </c>
      <c r="S23" s="50">
        <f>'ｴﾝﾄﾘｰ男子'!H23</f>
        <v>0</v>
      </c>
      <c r="AB23" s="51"/>
      <c r="AL23" s="51" t="str">
        <f t="shared" si="0"/>
        <v>
</v>
      </c>
    </row>
    <row r="24" spans="1:38" ht="13.5">
      <c r="A24" s="63">
        <f>'ｴﾝﾄﾘｰ男子'!A24</f>
        <v>23</v>
      </c>
      <c r="B24" s="52" t="str">
        <f>CONCATENATE('ｴﾝﾄﾘｰ男子'!Q24,RIGHT(F24,6),1)</f>
        <v>01</v>
      </c>
      <c r="C24" s="51">
        <v>1</v>
      </c>
      <c r="D24" s="51">
        <f>'ｴﾝﾄﾘｰ男子'!C24</f>
        <v>0</v>
      </c>
      <c r="E24" s="50">
        <f>'ｴﾝﾄﾘｰ男子'!D24</f>
        <v>0</v>
      </c>
      <c r="F24" s="51">
        <f>'ｴﾝﾄﾘｰ男子'!E24</f>
        <v>0</v>
      </c>
      <c r="G24" s="51">
        <f>'ｴﾝﾄﾘｰ男子'!P24</f>
        <v>1</v>
      </c>
      <c r="H24" s="51">
        <f>'ｴﾝﾄﾘｰ男子'!M24</f>
      </c>
      <c r="I24" s="51" t="e">
        <f>VLOOKUP('ｴﾝﾄﾘｰ男子'!B24,sa1!$B$6:$F$12,2)</f>
        <v>#N/A</v>
      </c>
      <c r="J24" s="50">
        <f>'ｴﾝﾄﾘｰ男子'!I24</f>
        <v>0</v>
      </c>
      <c r="K24" s="50">
        <f>'ｴﾝﾄﾘｰ男子'!N24</f>
      </c>
      <c r="L24" s="50">
        <f>'ｴﾝﾄﾘｰ男子'!O24</f>
      </c>
      <c r="M24" s="51">
        <f>'ｴﾝﾄﾘｰ男子'!R24</f>
      </c>
      <c r="N24" s="51">
        <f>'ｴﾝﾄﾘｰ男子'!S24</f>
      </c>
      <c r="O24" s="51"/>
      <c r="P24" s="51"/>
      <c r="Q24" s="50" t="s">
        <v>163</v>
      </c>
      <c r="R24" s="51">
        <f>'ｴﾝﾄﾘｰ男子'!L24</f>
      </c>
      <c r="S24" s="50">
        <f>'ｴﾝﾄﾘｰ男子'!H24</f>
        <v>0</v>
      </c>
      <c r="AB24" s="51"/>
      <c r="AL24" s="51" t="str">
        <f t="shared" si="0"/>
        <v>
</v>
      </c>
    </row>
    <row r="25" spans="1:38" ht="13.5">
      <c r="A25" s="63">
        <f>'ｴﾝﾄﾘｰ男子'!A25</f>
        <v>24</v>
      </c>
      <c r="B25" s="52" t="str">
        <f>CONCATENATE('ｴﾝﾄﾘｰ男子'!Q25,RIGHT(F25,6),1)</f>
        <v>01</v>
      </c>
      <c r="C25" s="51">
        <v>1</v>
      </c>
      <c r="D25" s="51">
        <f>'ｴﾝﾄﾘｰ男子'!C25</f>
        <v>0</v>
      </c>
      <c r="E25" s="50">
        <f>'ｴﾝﾄﾘｰ男子'!D25</f>
        <v>0</v>
      </c>
      <c r="F25" s="51">
        <f>'ｴﾝﾄﾘｰ男子'!E25</f>
        <v>0</v>
      </c>
      <c r="G25" s="51">
        <f>'ｴﾝﾄﾘｰ男子'!P25</f>
        <v>1</v>
      </c>
      <c r="H25" s="51">
        <f>'ｴﾝﾄﾘｰ男子'!M25</f>
      </c>
      <c r="I25" s="51" t="e">
        <f>VLOOKUP('ｴﾝﾄﾘｰ男子'!B25,sa1!$B$6:$F$12,2)</f>
        <v>#N/A</v>
      </c>
      <c r="J25" s="50">
        <f>'ｴﾝﾄﾘｰ男子'!I25</f>
        <v>0</v>
      </c>
      <c r="K25" s="50">
        <f>'ｴﾝﾄﾘｰ男子'!N25</f>
      </c>
      <c r="L25" s="50">
        <f>'ｴﾝﾄﾘｰ男子'!O25</f>
      </c>
      <c r="M25" s="51">
        <f>'ｴﾝﾄﾘｰ男子'!R25</f>
      </c>
      <c r="N25" s="51">
        <f>'ｴﾝﾄﾘｰ男子'!S25</f>
      </c>
      <c r="O25" s="51"/>
      <c r="P25" s="51"/>
      <c r="Q25" s="50" t="s">
        <v>163</v>
      </c>
      <c r="R25" s="51">
        <f>'ｴﾝﾄﾘｰ男子'!L25</f>
      </c>
      <c r="S25" s="50">
        <f>'ｴﾝﾄﾘｰ男子'!H25</f>
        <v>0</v>
      </c>
      <c r="AB25" s="51"/>
      <c r="AL25" s="51" t="str">
        <f t="shared" si="0"/>
        <v>
</v>
      </c>
    </row>
    <row r="26" spans="1:38" ht="13.5">
      <c r="A26" s="63">
        <f>'ｴﾝﾄﾘｰ男子'!A26</f>
        <v>25</v>
      </c>
      <c r="B26" s="52" t="str">
        <f>CONCATENATE('ｴﾝﾄﾘｰ男子'!Q26,RIGHT(F26,6),1)</f>
        <v>01</v>
      </c>
      <c r="C26" s="51">
        <v>1</v>
      </c>
      <c r="D26" s="51">
        <f>'ｴﾝﾄﾘｰ男子'!C26</f>
        <v>0</v>
      </c>
      <c r="E26" s="50">
        <f>'ｴﾝﾄﾘｰ男子'!D26</f>
        <v>0</v>
      </c>
      <c r="F26" s="51">
        <f>'ｴﾝﾄﾘｰ男子'!E26</f>
        <v>0</v>
      </c>
      <c r="G26" s="51">
        <f>'ｴﾝﾄﾘｰ男子'!P26</f>
        <v>1</v>
      </c>
      <c r="H26" s="51">
        <f>'ｴﾝﾄﾘｰ男子'!M26</f>
      </c>
      <c r="I26" s="51" t="e">
        <f>VLOOKUP('ｴﾝﾄﾘｰ男子'!B26,sa1!$B$6:$F$12,2)</f>
        <v>#N/A</v>
      </c>
      <c r="J26" s="50">
        <f>'ｴﾝﾄﾘｰ男子'!I26</f>
        <v>0</v>
      </c>
      <c r="K26" s="50">
        <f>'ｴﾝﾄﾘｰ男子'!N26</f>
      </c>
      <c r="L26" s="50">
        <f>'ｴﾝﾄﾘｰ男子'!O26</f>
      </c>
      <c r="M26" s="51">
        <f>'ｴﾝﾄﾘｰ男子'!R26</f>
      </c>
      <c r="N26" s="51">
        <f>'ｴﾝﾄﾘｰ男子'!S26</f>
      </c>
      <c r="O26" s="51"/>
      <c r="P26" s="51"/>
      <c r="Q26" s="50" t="s">
        <v>163</v>
      </c>
      <c r="R26" s="51">
        <f>'ｴﾝﾄﾘｰ男子'!L26</f>
      </c>
      <c r="S26" s="50">
        <f>'ｴﾝﾄﾘｰ男子'!H26</f>
        <v>0</v>
      </c>
      <c r="AB26" s="51"/>
      <c r="AL26" s="51" t="str">
        <f t="shared" si="0"/>
        <v>
</v>
      </c>
    </row>
    <row r="27" spans="1:38" ht="13.5">
      <c r="A27" s="63">
        <f>'ｴﾝﾄﾘｰ男子'!A27</f>
        <v>26</v>
      </c>
      <c r="B27" s="52" t="str">
        <f>CONCATENATE('ｴﾝﾄﾘｰ男子'!Q27,RIGHT(F27,6),1)</f>
        <v>01</v>
      </c>
      <c r="C27" s="51">
        <v>1</v>
      </c>
      <c r="D27" s="51">
        <f>'ｴﾝﾄﾘｰ男子'!C27</f>
        <v>0</v>
      </c>
      <c r="E27" s="50">
        <f>'ｴﾝﾄﾘｰ男子'!D27</f>
        <v>0</v>
      </c>
      <c r="F27" s="51">
        <f>'ｴﾝﾄﾘｰ男子'!E27</f>
        <v>0</v>
      </c>
      <c r="G27" s="51">
        <f>'ｴﾝﾄﾘｰ男子'!P27</f>
        <v>1</v>
      </c>
      <c r="H27" s="51">
        <f>'ｴﾝﾄﾘｰ男子'!M27</f>
      </c>
      <c r="I27" s="51" t="e">
        <f>VLOOKUP('ｴﾝﾄﾘｰ男子'!B27,sa1!$B$6:$F$12,2)</f>
        <v>#N/A</v>
      </c>
      <c r="J27" s="50">
        <f>'ｴﾝﾄﾘｰ男子'!I27</f>
        <v>0</v>
      </c>
      <c r="K27" s="50">
        <f>'ｴﾝﾄﾘｰ男子'!N27</f>
      </c>
      <c r="L27" s="50">
        <f>'ｴﾝﾄﾘｰ男子'!O27</f>
      </c>
      <c r="M27" s="51">
        <f>'ｴﾝﾄﾘｰ男子'!R27</f>
      </c>
      <c r="N27" s="51">
        <f>'ｴﾝﾄﾘｰ男子'!S27</f>
      </c>
      <c r="O27" s="51"/>
      <c r="P27" s="51"/>
      <c r="Q27" s="50" t="s">
        <v>163</v>
      </c>
      <c r="R27" s="51">
        <f>'ｴﾝﾄﾘｰ男子'!L27</f>
      </c>
      <c r="S27" s="50">
        <f>'ｴﾝﾄﾘｰ男子'!H27</f>
        <v>0</v>
      </c>
      <c r="AB27" s="51"/>
      <c r="AL27" s="51" t="str">
        <f t="shared" si="0"/>
        <v>
</v>
      </c>
    </row>
    <row r="28" spans="1:38" ht="13.5">
      <c r="A28" s="63">
        <f>'ｴﾝﾄﾘｰ男子'!A28</f>
        <v>27</v>
      </c>
      <c r="B28" s="52" t="str">
        <f>CONCATENATE('ｴﾝﾄﾘｰ男子'!Q28,RIGHT(F28,6),1)</f>
        <v>01</v>
      </c>
      <c r="C28" s="51">
        <v>1</v>
      </c>
      <c r="D28" s="51">
        <f>'ｴﾝﾄﾘｰ男子'!C28</f>
        <v>0</v>
      </c>
      <c r="E28" s="50">
        <f>'ｴﾝﾄﾘｰ男子'!D28</f>
        <v>0</v>
      </c>
      <c r="F28" s="51">
        <f>'ｴﾝﾄﾘｰ男子'!E28</f>
        <v>0</v>
      </c>
      <c r="G28" s="51">
        <f>'ｴﾝﾄﾘｰ男子'!P28</f>
        <v>1</v>
      </c>
      <c r="H28" s="51">
        <f>'ｴﾝﾄﾘｰ男子'!M28</f>
      </c>
      <c r="I28" s="51" t="e">
        <f>VLOOKUP('ｴﾝﾄﾘｰ男子'!B28,sa1!$B$6:$F$12,2)</f>
        <v>#N/A</v>
      </c>
      <c r="J28" s="50">
        <f>'ｴﾝﾄﾘｰ男子'!I28</f>
        <v>0</v>
      </c>
      <c r="K28" s="50">
        <f>'ｴﾝﾄﾘｰ男子'!N28</f>
      </c>
      <c r="L28" s="50">
        <f>'ｴﾝﾄﾘｰ男子'!O28</f>
      </c>
      <c r="M28" s="51">
        <f>'ｴﾝﾄﾘｰ男子'!R28</f>
      </c>
      <c r="N28" s="51">
        <f>'ｴﾝﾄﾘｰ男子'!S28</f>
      </c>
      <c r="O28" s="51"/>
      <c r="P28" s="51"/>
      <c r="Q28" s="50" t="s">
        <v>163</v>
      </c>
      <c r="R28" s="51">
        <f>'ｴﾝﾄﾘｰ男子'!L28</f>
      </c>
      <c r="S28" s="50">
        <f>'ｴﾝﾄﾘｰ男子'!H28</f>
        <v>0</v>
      </c>
      <c r="AB28" s="51"/>
      <c r="AL28" s="51" t="str">
        <f t="shared" si="0"/>
        <v>
</v>
      </c>
    </row>
    <row r="29" spans="1:38" ht="13.5">
      <c r="A29" s="63">
        <f>'ｴﾝﾄﾘｰ男子'!A29</f>
        <v>28</v>
      </c>
      <c r="B29" s="52" t="str">
        <f>CONCATENATE('ｴﾝﾄﾘｰ男子'!Q29,RIGHT(F29,6),1)</f>
        <v>01</v>
      </c>
      <c r="C29" s="51">
        <v>1</v>
      </c>
      <c r="D29" s="51">
        <f>'ｴﾝﾄﾘｰ男子'!C29</f>
        <v>0</v>
      </c>
      <c r="E29" s="50">
        <f>'ｴﾝﾄﾘｰ男子'!D29</f>
        <v>0</v>
      </c>
      <c r="F29" s="51">
        <f>'ｴﾝﾄﾘｰ男子'!E29</f>
        <v>0</v>
      </c>
      <c r="G29" s="51">
        <f>'ｴﾝﾄﾘｰ男子'!P29</f>
        <v>1</v>
      </c>
      <c r="H29" s="51">
        <f>'ｴﾝﾄﾘｰ男子'!M29</f>
      </c>
      <c r="I29" s="51" t="e">
        <f>VLOOKUP('ｴﾝﾄﾘｰ男子'!B29,sa1!$B$6:$F$12,2)</f>
        <v>#N/A</v>
      </c>
      <c r="J29" s="50">
        <f>'ｴﾝﾄﾘｰ男子'!I29</f>
        <v>0</v>
      </c>
      <c r="K29" s="50">
        <f>'ｴﾝﾄﾘｰ男子'!N29</f>
      </c>
      <c r="L29" s="50">
        <f>'ｴﾝﾄﾘｰ男子'!O29</f>
      </c>
      <c r="M29" s="51">
        <f>'ｴﾝﾄﾘｰ男子'!R29</f>
      </c>
      <c r="N29" s="51">
        <f>'ｴﾝﾄﾘｰ男子'!S29</f>
      </c>
      <c r="O29" s="51"/>
      <c r="P29" s="51"/>
      <c r="Q29" s="50" t="s">
        <v>163</v>
      </c>
      <c r="R29" s="51">
        <f>'ｴﾝﾄﾘｰ男子'!L29</f>
      </c>
      <c r="S29" s="50">
        <f>'ｴﾝﾄﾘｰ男子'!H29</f>
        <v>0</v>
      </c>
      <c r="AB29" s="51"/>
      <c r="AL29" s="51" t="str">
        <f t="shared" si="0"/>
        <v>
</v>
      </c>
    </row>
    <row r="30" spans="1:38" ht="13.5">
      <c r="A30" s="63">
        <f>'ｴﾝﾄﾘｰ男子'!A30</f>
        <v>29</v>
      </c>
      <c r="B30" s="52" t="str">
        <f>CONCATENATE('ｴﾝﾄﾘｰ男子'!Q30,RIGHT(F30,6),1)</f>
        <v>01</v>
      </c>
      <c r="C30" s="51">
        <v>1</v>
      </c>
      <c r="D30" s="51">
        <f>'ｴﾝﾄﾘｰ男子'!C30</f>
        <v>0</v>
      </c>
      <c r="E30" s="50">
        <f>'ｴﾝﾄﾘｰ男子'!D30</f>
        <v>0</v>
      </c>
      <c r="F30" s="51">
        <f>'ｴﾝﾄﾘｰ男子'!E30</f>
        <v>0</v>
      </c>
      <c r="G30" s="51">
        <f>'ｴﾝﾄﾘｰ男子'!P30</f>
        <v>1</v>
      </c>
      <c r="H30" s="51">
        <f>'ｴﾝﾄﾘｰ男子'!M30</f>
      </c>
      <c r="I30" s="51" t="e">
        <f>VLOOKUP('ｴﾝﾄﾘｰ男子'!B30,sa1!$B$6:$F$12,2)</f>
        <v>#N/A</v>
      </c>
      <c r="J30" s="50">
        <f>'ｴﾝﾄﾘｰ男子'!I30</f>
        <v>0</v>
      </c>
      <c r="K30" s="50">
        <f>'ｴﾝﾄﾘｰ男子'!N30</f>
      </c>
      <c r="L30" s="50">
        <f>'ｴﾝﾄﾘｰ男子'!O30</f>
      </c>
      <c r="M30" s="51">
        <f>'ｴﾝﾄﾘｰ男子'!R30</f>
      </c>
      <c r="N30" s="51">
        <f>'ｴﾝﾄﾘｰ男子'!S30</f>
      </c>
      <c r="O30" s="51"/>
      <c r="P30" s="51"/>
      <c r="Q30" s="50" t="s">
        <v>163</v>
      </c>
      <c r="R30" s="51">
        <f>'ｴﾝﾄﾘｰ男子'!L30</f>
      </c>
      <c r="S30" s="50">
        <f>'ｴﾝﾄﾘｰ男子'!H30</f>
        <v>0</v>
      </c>
      <c r="AB30" s="51"/>
      <c r="AL30" s="51" t="str">
        <f t="shared" si="0"/>
        <v>
</v>
      </c>
    </row>
    <row r="31" spans="1:38" ht="13.5">
      <c r="A31" s="63">
        <f>'ｴﾝﾄﾘｰ男子'!A31</f>
        <v>30</v>
      </c>
      <c r="B31" s="52" t="str">
        <f>CONCATENATE('ｴﾝﾄﾘｰ男子'!Q31,RIGHT(F31,6),1)</f>
        <v>01</v>
      </c>
      <c r="C31" s="51">
        <v>1</v>
      </c>
      <c r="D31" s="51">
        <f>'ｴﾝﾄﾘｰ男子'!C31</f>
        <v>0</v>
      </c>
      <c r="E31" s="50">
        <f>'ｴﾝﾄﾘｰ男子'!D31</f>
        <v>0</v>
      </c>
      <c r="F31" s="51">
        <f>'ｴﾝﾄﾘｰ男子'!E31</f>
        <v>0</v>
      </c>
      <c r="G31" s="51">
        <f>'ｴﾝﾄﾘｰ男子'!P31</f>
        <v>1</v>
      </c>
      <c r="H31" s="51">
        <f>'ｴﾝﾄﾘｰ男子'!M31</f>
      </c>
      <c r="I31" s="51" t="e">
        <f>VLOOKUP('ｴﾝﾄﾘｰ男子'!B31,sa1!$B$6:$F$12,2)</f>
        <v>#N/A</v>
      </c>
      <c r="J31" s="50">
        <f>'ｴﾝﾄﾘｰ男子'!I31</f>
        <v>0</v>
      </c>
      <c r="K31" s="50">
        <f>'ｴﾝﾄﾘｰ男子'!N31</f>
      </c>
      <c r="L31" s="50">
        <f>'ｴﾝﾄﾘｰ男子'!O31</f>
      </c>
      <c r="M31" s="51">
        <f>'ｴﾝﾄﾘｰ男子'!R31</f>
      </c>
      <c r="N31" s="51">
        <f>'ｴﾝﾄﾘｰ男子'!S31</f>
      </c>
      <c r="O31" s="51"/>
      <c r="P31" s="51"/>
      <c r="Q31" s="50" t="s">
        <v>163</v>
      </c>
      <c r="R31" s="51">
        <f>'ｴﾝﾄﾘｰ男子'!L31</f>
      </c>
      <c r="S31" s="50">
        <f>'ｴﾝﾄﾘｰ男子'!H31</f>
        <v>0</v>
      </c>
      <c r="AB31" s="51"/>
      <c r="AL31" s="51" t="str">
        <f t="shared" si="0"/>
        <v>
</v>
      </c>
    </row>
    <row r="32" spans="1:38" ht="13.5">
      <c r="A32" s="63">
        <f>'ｴﾝﾄﾘｰ男子'!A32</f>
        <v>31</v>
      </c>
      <c r="B32" s="52" t="str">
        <f>CONCATENATE('ｴﾝﾄﾘｰ男子'!Q32,RIGHT(F32,6),1)</f>
        <v>01</v>
      </c>
      <c r="C32" s="51">
        <v>1</v>
      </c>
      <c r="D32" s="51">
        <f>'ｴﾝﾄﾘｰ男子'!C32</f>
        <v>0</v>
      </c>
      <c r="E32" s="50">
        <f>'ｴﾝﾄﾘｰ男子'!D32</f>
        <v>0</v>
      </c>
      <c r="F32" s="51">
        <f>'ｴﾝﾄﾘｰ男子'!E32</f>
        <v>0</v>
      </c>
      <c r="G32" s="51">
        <f>'ｴﾝﾄﾘｰ男子'!P32</f>
        <v>1</v>
      </c>
      <c r="H32" s="51">
        <f>'ｴﾝﾄﾘｰ男子'!M32</f>
      </c>
      <c r="I32" s="51" t="e">
        <f>VLOOKUP('ｴﾝﾄﾘｰ男子'!B32,sa1!$B$6:$F$12,2)</f>
        <v>#N/A</v>
      </c>
      <c r="J32" s="50">
        <f>'ｴﾝﾄﾘｰ男子'!I32</f>
        <v>0</v>
      </c>
      <c r="K32" s="50">
        <f>'ｴﾝﾄﾘｰ男子'!N32</f>
      </c>
      <c r="L32" s="50">
        <f>'ｴﾝﾄﾘｰ男子'!O32</f>
      </c>
      <c r="M32" s="51">
        <f>'ｴﾝﾄﾘｰ男子'!R32</f>
      </c>
      <c r="N32" s="51">
        <f>'ｴﾝﾄﾘｰ男子'!S32</f>
      </c>
      <c r="O32" s="51"/>
      <c r="P32" s="51"/>
      <c r="Q32" s="50" t="s">
        <v>163</v>
      </c>
      <c r="R32" s="51">
        <f>'ｴﾝﾄﾘｰ男子'!L32</f>
      </c>
      <c r="S32" s="50">
        <f>'ｴﾝﾄﾘｰ男子'!H32</f>
        <v>0</v>
      </c>
      <c r="AB32" s="51"/>
      <c r="AL32" s="51" t="str">
        <f t="shared" si="0"/>
        <v>
</v>
      </c>
    </row>
    <row r="33" spans="1:38" ht="13.5">
      <c r="A33" s="63">
        <f>'ｴﾝﾄﾘｰ男子'!A33</f>
        <v>32</v>
      </c>
      <c r="B33" s="52" t="str">
        <f>CONCATENATE('ｴﾝﾄﾘｰ男子'!Q33,RIGHT(F33,6),1)</f>
        <v>01</v>
      </c>
      <c r="C33" s="51">
        <v>1</v>
      </c>
      <c r="D33" s="51">
        <f>'ｴﾝﾄﾘｰ男子'!C33</f>
        <v>0</v>
      </c>
      <c r="E33" s="50">
        <f>'ｴﾝﾄﾘｰ男子'!D33</f>
        <v>0</v>
      </c>
      <c r="F33" s="51">
        <f>'ｴﾝﾄﾘｰ男子'!E33</f>
        <v>0</v>
      </c>
      <c r="G33" s="51">
        <f>'ｴﾝﾄﾘｰ男子'!P33</f>
        <v>1</v>
      </c>
      <c r="H33" s="51">
        <f>'ｴﾝﾄﾘｰ男子'!M33</f>
      </c>
      <c r="I33" s="51" t="e">
        <f>VLOOKUP('ｴﾝﾄﾘｰ男子'!B33,sa1!$B$6:$F$12,2)</f>
        <v>#N/A</v>
      </c>
      <c r="J33" s="50">
        <f>'ｴﾝﾄﾘｰ男子'!I33</f>
        <v>0</v>
      </c>
      <c r="K33" s="50">
        <f>'ｴﾝﾄﾘｰ男子'!N33</f>
      </c>
      <c r="L33" s="50">
        <f>'ｴﾝﾄﾘｰ男子'!O33</f>
      </c>
      <c r="M33" s="51">
        <f>'ｴﾝﾄﾘｰ男子'!R33</f>
      </c>
      <c r="N33" s="51">
        <f>'ｴﾝﾄﾘｰ男子'!S33</f>
      </c>
      <c r="O33" s="51"/>
      <c r="P33" s="51"/>
      <c r="Q33" s="50" t="s">
        <v>163</v>
      </c>
      <c r="R33" s="51">
        <f>'ｴﾝﾄﾘｰ男子'!L33</f>
      </c>
      <c r="S33" s="50">
        <f>'ｴﾝﾄﾘｰ男子'!H33</f>
        <v>0</v>
      </c>
      <c r="AB33" s="51"/>
      <c r="AL33" s="51" t="str">
        <f t="shared" si="0"/>
        <v>
</v>
      </c>
    </row>
    <row r="34" spans="1:38" ht="13.5">
      <c r="A34" s="63">
        <f>'ｴﾝﾄﾘｰ男子'!A34</f>
        <v>33</v>
      </c>
      <c r="B34" s="52" t="str">
        <f>CONCATENATE('ｴﾝﾄﾘｰ男子'!Q34,RIGHT(F34,6),1)</f>
        <v>01</v>
      </c>
      <c r="C34" s="51">
        <v>1</v>
      </c>
      <c r="D34" s="51">
        <f>'ｴﾝﾄﾘｰ男子'!C34</f>
        <v>0</v>
      </c>
      <c r="E34" s="50">
        <f>'ｴﾝﾄﾘｰ男子'!D34</f>
        <v>0</v>
      </c>
      <c r="F34" s="51">
        <f>'ｴﾝﾄﾘｰ男子'!E34</f>
        <v>0</v>
      </c>
      <c r="G34" s="51">
        <f>'ｴﾝﾄﾘｰ男子'!P34</f>
        <v>1</v>
      </c>
      <c r="H34" s="51">
        <f>'ｴﾝﾄﾘｰ男子'!M34</f>
      </c>
      <c r="I34" s="51" t="e">
        <f>VLOOKUP('ｴﾝﾄﾘｰ男子'!B34,sa1!$B$6:$F$12,2)</f>
        <v>#N/A</v>
      </c>
      <c r="J34" s="50">
        <f>'ｴﾝﾄﾘｰ男子'!I34</f>
        <v>0</v>
      </c>
      <c r="K34" s="50">
        <f>'ｴﾝﾄﾘｰ男子'!N34</f>
      </c>
      <c r="L34" s="50">
        <f>'ｴﾝﾄﾘｰ男子'!O34</f>
      </c>
      <c r="M34" s="51">
        <f>'ｴﾝﾄﾘｰ男子'!R34</f>
      </c>
      <c r="N34" s="51">
        <f>'ｴﾝﾄﾘｰ男子'!S34</f>
      </c>
      <c r="O34" s="51"/>
      <c r="P34" s="51"/>
      <c r="Q34" s="50" t="s">
        <v>163</v>
      </c>
      <c r="R34" s="51">
        <f>'ｴﾝﾄﾘｰ男子'!L34</f>
      </c>
      <c r="S34" s="50">
        <f>'ｴﾝﾄﾘｰ男子'!H34</f>
        <v>0</v>
      </c>
      <c r="AB34" s="51"/>
      <c r="AL34" s="51" t="str">
        <f t="shared" si="0"/>
        <v>
</v>
      </c>
    </row>
    <row r="35" spans="1:38" ht="13.5">
      <c r="A35" s="63">
        <f>'ｴﾝﾄﾘｰ男子'!A35</f>
        <v>34</v>
      </c>
      <c r="B35" s="52" t="str">
        <f>CONCATENATE('ｴﾝﾄﾘｰ男子'!Q35,RIGHT(F35,6),1)</f>
        <v>01</v>
      </c>
      <c r="C35" s="51">
        <v>1</v>
      </c>
      <c r="D35" s="51">
        <f>'ｴﾝﾄﾘｰ男子'!C35</f>
        <v>0</v>
      </c>
      <c r="E35" s="50">
        <f>'ｴﾝﾄﾘｰ男子'!D35</f>
        <v>0</v>
      </c>
      <c r="F35" s="51">
        <f>'ｴﾝﾄﾘｰ男子'!E35</f>
        <v>0</v>
      </c>
      <c r="G35" s="51">
        <f>'ｴﾝﾄﾘｰ男子'!P35</f>
        <v>1</v>
      </c>
      <c r="H35" s="51">
        <f>'ｴﾝﾄﾘｰ男子'!M35</f>
      </c>
      <c r="I35" s="51" t="e">
        <f>VLOOKUP('ｴﾝﾄﾘｰ男子'!B35,sa1!$B$6:$F$12,2)</f>
        <v>#N/A</v>
      </c>
      <c r="J35" s="50">
        <f>'ｴﾝﾄﾘｰ男子'!I35</f>
        <v>0</v>
      </c>
      <c r="K35" s="50">
        <f>'ｴﾝﾄﾘｰ男子'!N35</f>
      </c>
      <c r="L35" s="50">
        <f>'ｴﾝﾄﾘｰ男子'!O35</f>
      </c>
      <c r="M35" s="51">
        <f>'ｴﾝﾄﾘｰ男子'!R35</f>
      </c>
      <c r="N35" s="51">
        <f>'ｴﾝﾄﾘｰ男子'!S35</f>
      </c>
      <c r="O35" s="51"/>
      <c r="P35" s="51"/>
      <c r="Q35" s="50" t="s">
        <v>163</v>
      </c>
      <c r="R35" s="51">
        <f>'ｴﾝﾄﾘｰ男子'!L35</f>
      </c>
      <c r="S35" s="50">
        <f>'ｴﾝﾄﾘｰ男子'!H35</f>
        <v>0</v>
      </c>
      <c r="AB35" s="51"/>
      <c r="AL35" s="51" t="str">
        <f t="shared" si="0"/>
        <v>
</v>
      </c>
    </row>
    <row r="36" spans="1:38" ht="13.5">
      <c r="A36" s="63">
        <f>'ｴﾝﾄﾘｰ男子'!A36</f>
        <v>35</v>
      </c>
      <c r="B36" s="52" t="str">
        <f>CONCATENATE('ｴﾝﾄﾘｰ男子'!Q36,RIGHT(F36,6),1)</f>
        <v>01</v>
      </c>
      <c r="C36" s="51">
        <v>1</v>
      </c>
      <c r="D36" s="51">
        <f>'ｴﾝﾄﾘｰ男子'!C36</f>
        <v>0</v>
      </c>
      <c r="E36" s="50">
        <f>'ｴﾝﾄﾘｰ男子'!D36</f>
        <v>0</v>
      </c>
      <c r="F36" s="51">
        <f>'ｴﾝﾄﾘｰ男子'!E36</f>
        <v>0</v>
      </c>
      <c r="G36" s="51">
        <f>'ｴﾝﾄﾘｰ男子'!P36</f>
        <v>1</v>
      </c>
      <c r="H36" s="51">
        <f>'ｴﾝﾄﾘｰ男子'!M36</f>
      </c>
      <c r="I36" s="51" t="e">
        <f>VLOOKUP('ｴﾝﾄﾘｰ男子'!B36,sa1!$B$6:$F$12,2)</f>
        <v>#N/A</v>
      </c>
      <c r="J36" s="50">
        <f>'ｴﾝﾄﾘｰ男子'!I36</f>
        <v>0</v>
      </c>
      <c r="K36" s="50">
        <f>'ｴﾝﾄﾘｰ男子'!N36</f>
      </c>
      <c r="L36" s="50">
        <f>'ｴﾝﾄﾘｰ男子'!O36</f>
      </c>
      <c r="M36" s="51">
        <f>'ｴﾝﾄﾘｰ男子'!R36</f>
      </c>
      <c r="N36" s="51">
        <f>'ｴﾝﾄﾘｰ男子'!S36</f>
      </c>
      <c r="O36" s="51"/>
      <c r="P36" s="51"/>
      <c r="Q36" s="50" t="s">
        <v>163</v>
      </c>
      <c r="R36" s="51">
        <f>'ｴﾝﾄﾘｰ男子'!L36</f>
      </c>
      <c r="S36" s="50">
        <f>'ｴﾝﾄﾘｰ男子'!H36</f>
        <v>0</v>
      </c>
      <c r="AB36" s="51"/>
      <c r="AL36" s="51" t="str">
        <f t="shared" si="0"/>
        <v>
</v>
      </c>
    </row>
    <row r="37" spans="1:38" ht="13.5">
      <c r="A37" s="63">
        <f>'ｴﾝﾄﾘｰ男子'!A37</f>
        <v>36</v>
      </c>
      <c r="B37" s="52" t="str">
        <f>CONCATENATE('ｴﾝﾄﾘｰ男子'!Q37,RIGHT(F37,6),1)</f>
        <v>01</v>
      </c>
      <c r="C37" s="51">
        <v>1</v>
      </c>
      <c r="D37" s="51">
        <f>'ｴﾝﾄﾘｰ男子'!C37</f>
        <v>0</v>
      </c>
      <c r="E37" s="50">
        <f>'ｴﾝﾄﾘｰ男子'!D37</f>
        <v>0</v>
      </c>
      <c r="F37" s="51">
        <f>'ｴﾝﾄﾘｰ男子'!E37</f>
        <v>0</v>
      </c>
      <c r="G37" s="51">
        <f>'ｴﾝﾄﾘｰ男子'!P37</f>
        <v>1</v>
      </c>
      <c r="H37" s="51">
        <f>'ｴﾝﾄﾘｰ男子'!M37</f>
      </c>
      <c r="I37" s="51" t="e">
        <f>VLOOKUP('ｴﾝﾄﾘｰ男子'!B37,sa1!$B$6:$F$12,2)</f>
        <v>#N/A</v>
      </c>
      <c r="J37" s="50">
        <f>'ｴﾝﾄﾘｰ男子'!I37</f>
        <v>0</v>
      </c>
      <c r="K37" s="50">
        <f>'ｴﾝﾄﾘｰ男子'!N37</f>
      </c>
      <c r="L37" s="50">
        <f>'ｴﾝﾄﾘｰ男子'!O37</f>
      </c>
      <c r="M37" s="51">
        <f>'ｴﾝﾄﾘｰ男子'!R37</f>
      </c>
      <c r="N37" s="51">
        <f>'ｴﾝﾄﾘｰ男子'!S37</f>
      </c>
      <c r="O37" s="51"/>
      <c r="P37" s="51"/>
      <c r="Q37" s="50" t="s">
        <v>163</v>
      </c>
      <c r="R37" s="51">
        <f>'ｴﾝﾄﾘｰ男子'!L37</f>
      </c>
      <c r="S37" s="50">
        <f>'ｴﾝﾄﾘｰ男子'!H37</f>
        <v>0</v>
      </c>
      <c r="AB37" s="51"/>
      <c r="AL37" s="51" t="str">
        <f t="shared" si="0"/>
        <v>
</v>
      </c>
    </row>
    <row r="38" spans="1:38" ht="13.5">
      <c r="A38" s="63">
        <f>'ｴﾝﾄﾘｰ男子'!A38</f>
        <v>37</v>
      </c>
      <c r="B38" s="52" t="str">
        <f>CONCATENATE('ｴﾝﾄﾘｰ男子'!Q38,RIGHT(F38,6),1)</f>
        <v>01</v>
      </c>
      <c r="C38" s="51">
        <v>1</v>
      </c>
      <c r="D38" s="51">
        <f>'ｴﾝﾄﾘｰ男子'!C38</f>
        <v>0</v>
      </c>
      <c r="E38" s="50">
        <f>'ｴﾝﾄﾘｰ男子'!D38</f>
        <v>0</v>
      </c>
      <c r="F38" s="51">
        <f>'ｴﾝﾄﾘｰ男子'!E38</f>
        <v>0</v>
      </c>
      <c r="G38" s="51">
        <f>'ｴﾝﾄﾘｰ男子'!P38</f>
        <v>1</v>
      </c>
      <c r="H38" s="51">
        <f>'ｴﾝﾄﾘｰ男子'!M38</f>
      </c>
      <c r="I38" s="51" t="e">
        <f>VLOOKUP('ｴﾝﾄﾘｰ男子'!B38,sa1!$B$6:$F$12,2)</f>
        <v>#N/A</v>
      </c>
      <c r="J38" s="50">
        <f>'ｴﾝﾄﾘｰ男子'!I38</f>
        <v>0</v>
      </c>
      <c r="K38" s="50">
        <f>'ｴﾝﾄﾘｰ男子'!N38</f>
      </c>
      <c r="L38" s="50">
        <f>'ｴﾝﾄﾘｰ男子'!O38</f>
      </c>
      <c r="M38" s="51">
        <f>'ｴﾝﾄﾘｰ男子'!R38</f>
      </c>
      <c r="N38" s="51">
        <f>'ｴﾝﾄﾘｰ男子'!S38</f>
      </c>
      <c r="O38" s="51"/>
      <c r="P38" s="51"/>
      <c r="Q38" s="50" t="s">
        <v>163</v>
      </c>
      <c r="R38" s="51">
        <f>'ｴﾝﾄﾘｰ男子'!L38</f>
      </c>
      <c r="S38" s="50">
        <f>'ｴﾝﾄﾘｰ男子'!H38</f>
        <v>0</v>
      </c>
      <c r="AB38" s="51"/>
      <c r="AL38" s="51" t="str">
        <f t="shared" si="0"/>
        <v>
</v>
      </c>
    </row>
    <row r="39" spans="1:38" ht="13.5">
      <c r="A39" s="63">
        <f>'ｴﾝﾄﾘｰ男子'!A39</f>
        <v>38</v>
      </c>
      <c r="B39" s="52" t="str">
        <f>CONCATENATE('ｴﾝﾄﾘｰ男子'!Q39,RIGHT(F39,6),1)</f>
        <v>01</v>
      </c>
      <c r="C39" s="51">
        <v>1</v>
      </c>
      <c r="D39" s="51">
        <f>'ｴﾝﾄﾘｰ男子'!C39</f>
        <v>0</v>
      </c>
      <c r="E39" s="50">
        <f>'ｴﾝﾄﾘｰ男子'!D39</f>
        <v>0</v>
      </c>
      <c r="F39" s="51">
        <f>'ｴﾝﾄﾘｰ男子'!E39</f>
        <v>0</v>
      </c>
      <c r="G39" s="51">
        <f>'ｴﾝﾄﾘｰ男子'!P39</f>
        <v>1</v>
      </c>
      <c r="H39" s="51">
        <f>'ｴﾝﾄﾘｰ男子'!M39</f>
      </c>
      <c r="I39" s="51" t="e">
        <f>VLOOKUP('ｴﾝﾄﾘｰ男子'!B39,sa1!$B$6:$F$12,2)</f>
        <v>#N/A</v>
      </c>
      <c r="J39" s="50">
        <f>'ｴﾝﾄﾘｰ男子'!I39</f>
        <v>0</v>
      </c>
      <c r="K39" s="50">
        <f>'ｴﾝﾄﾘｰ男子'!N39</f>
      </c>
      <c r="L39" s="50">
        <f>'ｴﾝﾄﾘｰ男子'!O39</f>
      </c>
      <c r="M39" s="51">
        <f>'ｴﾝﾄﾘｰ男子'!R39</f>
      </c>
      <c r="N39" s="51">
        <f>'ｴﾝﾄﾘｰ男子'!S39</f>
      </c>
      <c r="O39" s="51"/>
      <c r="P39" s="51"/>
      <c r="Q39" s="50" t="s">
        <v>163</v>
      </c>
      <c r="R39" s="51">
        <f>'ｴﾝﾄﾘｰ男子'!L39</f>
      </c>
      <c r="S39" s="50">
        <f>'ｴﾝﾄﾘｰ男子'!H39</f>
        <v>0</v>
      </c>
      <c r="AB39" s="51"/>
      <c r="AL39" s="51" t="str">
        <f t="shared" si="0"/>
        <v>
</v>
      </c>
    </row>
    <row r="40" spans="1:38" ht="13.5">
      <c r="A40" s="63">
        <f>'ｴﾝﾄﾘｰ男子'!A40</f>
        <v>39</v>
      </c>
      <c r="B40" s="52" t="str">
        <f>CONCATENATE('ｴﾝﾄﾘｰ男子'!Q40,RIGHT(F40,6),1)</f>
        <v>01</v>
      </c>
      <c r="C40" s="51">
        <v>1</v>
      </c>
      <c r="D40" s="51">
        <f>'ｴﾝﾄﾘｰ男子'!C40</f>
        <v>0</v>
      </c>
      <c r="E40" s="50">
        <f>'ｴﾝﾄﾘｰ男子'!D40</f>
        <v>0</v>
      </c>
      <c r="F40" s="51">
        <f>'ｴﾝﾄﾘｰ男子'!E40</f>
        <v>0</v>
      </c>
      <c r="G40" s="51">
        <f>'ｴﾝﾄﾘｰ男子'!P40</f>
        <v>1</v>
      </c>
      <c r="H40" s="51">
        <f>'ｴﾝﾄﾘｰ男子'!M40</f>
      </c>
      <c r="I40" s="51" t="e">
        <f>VLOOKUP('ｴﾝﾄﾘｰ男子'!B40,sa1!$B$6:$F$12,2)</f>
        <v>#N/A</v>
      </c>
      <c r="J40" s="50">
        <f>'ｴﾝﾄﾘｰ男子'!I40</f>
        <v>0</v>
      </c>
      <c r="K40" s="50">
        <f>'ｴﾝﾄﾘｰ男子'!N40</f>
      </c>
      <c r="L40" s="50">
        <f>'ｴﾝﾄﾘｰ男子'!O40</f>
      </c>
      <c r="M40" s="51">
        <f>'ｴﾝﾄﾘｰ男子'!R40</f>
      </c>
      <c r="N40" s="51">
        <f>'ｴﾝﾄﾘｰ男子'!S40</f>
      </c>
      <c r="O40" s="51"/>
      <c r="P40" s="51"/>
      <c r="Q40" s="50" t="s">
        <v>163</v>
      </c>
      <c r="R40" s="51">
        <f>'ｴﾝﾄﾘｰ男子'!L40</f>
      </c>
      <c r="S40" s="50">
        <f>'ｴﾝﾄﾘｰ男子'!H40</f>
        <v>0</v>
      </c>
      <c r="AB40" s="51"/>
      <c r="AL40" s="51" t="str">
        <f t="shared" si="0"/>
        <v>
</v>
      </c>
    </row>
    <row r="41" spans="1:38" ht="13.5">
      <c r="A41" s="63">
        <f>'ｴﾝﾄﾘｰ男子'!A41</f>
        <v>40</v>
      </c>
      <c r="B41" s="52" t="str">
        <f>CONCATENATE('ｴﾝﾄﾘｰ男子'!Q41,RIGHT(F41,6),1)</f>
        <v>01</v>
      </c>
      <c r="C41" s="51">
        <v>1</v>
      </c>
      <c r="D41" s="51">
        <f>'ｴﾝﾄﾘｰ男子'!C41</f>
        <v>0</v>
      </c>
      <c r="E41" s="50">
        <f>'ｴﾝﾄﾘｰ男子'!D41</f>
        <v>0</v>
      </c>
      <c r="F41" s="51">
        <f>'ｴﾝﾄﾘｰ男子'!E41</f>
        <v>0</v>
      </c>
      <c r="G41" s="51">
        <f>'ｴﾝﾄﾘｰ男子'!P41</f>
        <v>1</v>
      </c>
      <c r="H41" s="51">
        <f>'ｴﾝﾄﾘｰ男子'!M41</f>
      </c>
      <c r="I41" s="51" t="e">
        <f>VLOOKUP('ｴﾝﾄﾘｰ男子'!B41,sa1!$B$6:$F$12,2)</f>
        <v>#N/A</v>
      </c>
      <c r="J41" s="50">
        <f>'ｴﾝﾄﾘｰ男子'!I41</f>
        <v>0</v>
      </c>
      <c r="K41" s="50">
        <f>'ｴﾝﾄﾘｰ男子'!N41</f>
      </c>
      <c r="L41" s="50">
        <f>'ｴﾝﾄﾘｰ男子'!O41</f>
      </c>
      <c r="M41" s="51">
        <f>'ｴﾝﾄﾘｰ男子'!R41</f>
      </c>
      <c r="N41" s="51">
        <f>'ｴﾝﾄﾘｰ男子'!S41</f>
      </c>
      <c r="O41" s="51"/>
      <c r="P41" s="51"/>
      <c r="Q41" s="50" t="s">
        <v>163</v>
      </c>
      <c r="R41" s="51">
        <f>'ｴﾝﾄﾘｰ男子'!L41</f>
      </c>
      <c r="S41" s="50">
        <f>'ｴﾝﾄﾘｰ男子'!H41</f>
        <v>0</v>
      </c>
      <c r="AB41" s="51"/>
      <c r="AL41" s="51" t="str">
        <f t="shared" si="0"/>
        <v>
</v>
      </c>
    </row>
    <row r="42" spans="1:38" ht="13.5">
      <c r="A42" s="63">
        <f>'ｴﾝﾄﾘｰ男子'!A42</f>
        <v>41</v>
      </c>
      <c r="B42" s="52" t="str">
        <f>CONCATENATE('ｴﾝﾄﾘｰ男子'!Q42,RIGHT(F42,6),1)</f>
        <v>01</v>
      </c>
      <c r="C42" s="51">
        <v>1</v>
      </c>
      <c r="D42" s="51">
        <f>'ｴﾝﾄﾘｰ男子'!C42</f>
        <v>0</v>
      </c>
      <c r="E42" s="50">
        <f>'ｴﾝﾄﾘｰ男子'!D42</f>
        <v>0</v>
      </c>
      <c r="F42" s="51">
        <f>'ｴﾝﾄﾘｰ男子'!E42</f>
        <v>0</v>
      </c>
      <c r="G42" s="51">
        <f>'ｴﾝﾄﾘｰ男子'!P42</f>
        <v>1</v>
      </c>
      <c r="H42" s="51">
        <f>'ｴﾝﾄﾘｰ男子'!M42</f>
      </c>
      <c r="I42" s="51" t="e">
        <f>VLOOKUP('ｴﾝﾄﾘｰ男子'!B42,sa1!$B$6:$F$12,2)</f>
        <v>#N/A</v>
      </c>
      <c r="J42" s="50">
        <f>'ｴﾝﾄﾘｰ男子'!I42</f>
        <v>0</v>
      </c>
      <c r="K42" s="50">
        <f>'ｴﾝﾄﾘｰ男子'!N42</f>
      </c>
      <c r="L42" s="50">
        <f>'ｴﾝﾄﾘｰ男子'!O42</f>
      </c>
      <c r="M42" s="51">
        <f>'ｴﾝﾄﾘｰ男子'!R42</f>
      </c>
      <c r="N42" s="51">
        <f>'ｴﾝﾄﾘｰ男子'!S42</f>
      </c>
      <c r="O42" s="51"/>
      <c r="P42" s="51"/>
      <c r="Q42" s="50" t="s">
        <v>163</v>
      </c>
      <c r="R42" s="51">
        <f>'ｴﾝﾄﾘｰ男子'!L42</f>
      </c>
      <c r="S42" s="50">
        <f>'ｴﾝﾄﾘｰ男子'!H42</f>
        <v>0</v>
      </c>
      <c r="AB42" s="51"/>
      <c r="AL42" s="51" t="str">
        <f t="shared" si="0"/>
        <v>
</v>
      </c>
    </row>
    <row r="43" spans="1:38" ht="13.5">
      <c r="A43" s="63">
        <f>'ｴﾝﾄﾘｰ男子'!A43</f>
        <v>42</v>
      </c>
      <c r="B43" s="52" t="str">
        <f>CONCATENATE('ｴﾝﾄﾘｰ男子'!Q43,RIGHT(F43,6),1)</f>
        <v>01</v>
      </c>
      <c r="C43" s="51">
        <v>1</v>
      </c>
      <c r="D43" s="51">
        <f>'ｴﾝﾄﾘｰ男子'!C43</f>
        <v>0</v>
      </c>
      <c r="E43" s="50">
        <f>'ｴﾝﾄﾘｰ男子'!D43</f>
        <v>0</v>
      </c>
      <c r="F43" s="51">
        <f>'ｴﾝﾄﾘｰ男子'!E43</f>
        <v>0</v>
      </c>
      <c r="G43" s="51">
        <f>'ｴﾝﾄﾘｰ男子'!P43</f>
        <v>1</v>
      </c>
      <c r="H43" s="51">
        <f>'ｴﾝﾄﾘｰ男子'!M43</f>
      </c>
      <c r="I43" s="51" t="e">
        <f>VLOOKUP('ｴﾝﾄﾘｰ男子'!B43,sa1!$B$6:$F$12,2)</f>
        <v>#N/A</v>
      </c>
      <c r="J43" s="50">
        <f>'ｴﾝﾄﾘｰ男子'!I43</f>
        <v>0</v>
      </c>
      <c r="K43" s="50">
        <f>'ｴﾝﾄﾘｰ男子'!N43</f>
      </c>
      <c r="L43" s="50">
        <f>'ｴﾝﾄﾘｰ男子'!O43</f>
      </c>
      <c r="M43" s="51">
        <f>'ｴﾝﾄﾘｰ男子'!R43</f>
      </c>
      <c r="N43" s="51">
        <f>'ｴﾝﾄﾘｰ男子'!S43</f>
      </c>
      <c r="O43" s="51"/>
      <c r="P43" s="51"/>
      <c r="Q43" s="50" t="s">
        <v>163</v>
      </c>
      <c r="R43" s="51">
        <f>'ｴﾝﾄﾘｰ男子'!L43</f>
      </c>
      <c r="S43" s="50">
        <f>'ｴﾝﾄﾘｰ男子'!H43</f>
        <v>0</v>
      </c>
      <c r="AB43" s="51"/>
      <c r="AL43" s="51" t="str">
        <f t="shared" si="0"/>
        <v>
</v>
      </c>
    </row>
    <row r="44" spans="1:38" ht="13.5">
      <c r="A44" s="63">
        <f>'ｴﾝﾄﾘｰ男子'!A44</f>
        <v>43</v>
      </c>
      <c r="B44" s="52" t="str">
        <f>CONCATENATE('ｴﾝﾄﾘｰ男子'!Q44,RIGHT(F44,6),1)</f>
        <v>01</v>
      </c>
      <c r="C44" s="51">
        <v>1</v>
      </c>
      <c r="D44" s="51">
        <f>'ｴﾝﾄﾘｰ男子'!C44</f>
        <v>0</v>
      </c>
      <c r="E44" s="50">
        <f>'ｴﾝﾄﾘｰ男子'!D44</f>
        <v>0</v>
      </c>
      <c r="F44" s="51">
        <f>'ｴﾝﾄﾘｰ男子'!E44</f>
        <v>0</v>
      </c>
      <c r="G44" s="51">
        <f>'ｴﾝﾄﾘｰ男子'!P44</f>
        <v>1</v>
      </c>
      <c r="H44" s="51">
        <f>'ｴﾝﾄﾘｰ男子'!M44</f>
      </c>
      <c r="I44" s="51" t="e">
        <f>VLOOKUP('ｴﾝﾄﾘｰ男子'!B44,sa1!$B$6:$F$12,2)</f>
        <v>#N/A</v>
      </c>
      <c r="J44" s="50">
        <f>'ｴﾝﾄﾘｰ男子'!I44</f>
        <v>0</v>
      </c>
      <c r="K44" s="50">
        <f>'ｴﾝﾄﾘｰ男子'!N44</f>
      </c>
      <c r="L44" s="50">
        <f>'ｴﾝﾄﾘｰ男子'!O44</f>
      </c>
      <c r="M44" s="51">
        <f>'ｴﾝﾄﾘｰ男子'!R44</f>
      </c>
      <c r="N44" s="51">
        <f>'ｴﾝﾄﾘｰ男子'!S44</f>
      </c>
      <c r="O44" s="51"/>
      <c r="P44" s="51"/>
      <c r="Q44" s="50" t="s">
        <v>163</v>
      </c>
      <c r="R44" s="51">
        <f>'ｴﾝﾄﾘｰ男子'!L44</f>
      </c>
      <c r="S44" s="50">
        <f>'ｴﾝﾄﾘｰ男子'!H44</f>
        <v>0</v>
      </c>
      <c r="AB44" s="51"/>
      <c r="AL44" s="51" t="str">
        <f t="shared" si="0"/>
        <v>
</v>
      </c>
    </row>
    <row r="45" spans="1:38" ht="13.5">
      <c r="A45" s="63">
        <f>'ｴﾝﾄﾘｰ男子'!A45</f>
        <v>44</v>
      </c>
      <c r="B45" s="52" t="str">
        <f>CONCATENATE('ｴﾝﾄﾘｰ男子'!Q45,RIGHT(F45,6),1)</f>
        <v>01</v>
      </c>
      <c r="C45" s="51">
        <v>1</v>
      </c>
      <c r="D45" s="51">
        <f>'ｴﾝﾄﾘｰ男子'!C45</f>
        <v>0</v>
      </c>
      <c r="E45" s="50">
        <f>'ｴﾝﾄﾘｰ男子'!D45</f>
        <v>0</v>
      </c>
      <c r="F45" s="51">
        <f>'ｴﾝﾄﾘｰ男子'!E45</f>
        <v>0</v>
      </c>
      <c r="G45" s="51">
        <f>'ｴﾝﾄﾘｰ男子'!P45</f>
        <v>1</v>
      </c>
      <c r="H45" s="51">
        <f>'ｴﾝﾄﾘｰ男子'!M45</f>
      </c>
      <c r="I45" s="51" t="e">
        <f>VLOOKUP('ｴﾝﾄﾘｰ男子'!B45,sa1!$B$6:$F$12,2)</f>
        <v>#N/A</v>
      </c>
      <c r="J45" s="50">
        <f>'ｴﾝﾄﾘｰ男子'!I45</f>
        <v>0</v>
      </c>
      <c r="K45" s="50">
        <f>'ｴﾝﾄﾘｰ男子'!N45</f>
      </c>
      <c r="L45" s="50">
        <f>'ｴﾝﾄﾘｰ男子'!O45</f>
      </c>
      <c r="M45" s="51">
        <f>'ｴﾝﾄﾘｰ男子'!R45</f>
      </c>
      <c r="N45" s="51">
        <f>'ｴﾝﾄﾘｰ男子'!S45</f>
      </c>
      <c r="O45" s="51"/>
      <c r="P45" s="51"/>
      <c r="Q45" s="50" t="s">
        <v>163</v>
      </c>
      <c r="R45" s="51">
        <f>'ｴﾝﾄﾘｰ男子'!L45</f>
      </c>
      <c r="S45" s="50">
        <f>'ｴﾝﾄﾘｰ男子'!H45</f>
        <v>0</v>
      </c>
      <c r="AB45" s="51"/>
      <c r="AL45" s="51" t="str">
        <f t="shared" si="0"/>
        <v>
</v>
      </c>
    </row>
    <row r="46" spans="1:38" ht="13.5">
      <c r="A46" s="63">
        <f>'ｴﾝﾄﾘｰ男子'!A46</f>
        <v>45</v>
      </c>
      <c r="B46" s="52" t="str">
        <f>CONCATENATE('ｴﾝﾄﾘｰ男子'!Q46,RIGHT(F46,6),1)</f>
        <v>01</v>
      </c>
      <c r="C46" s="51">
        <v>1</v>
      </c>
      <c r="D46" s="51">
        <f>'ｴﾝﾄﾘｰ男子'!C46</f>
        <v>0</v>
      </c>
      <c r="E46" s="50">
        <f>'ｴﾝﾄﾘｰ男子'!D46</f>
        <v>0</v>
      </c>
      <c r="F46" s="51">
        <f>'ｴﾝﾄﾘｰ男子'!E46</f>
        <v>0</v>
      </c>
      <c r="G46" s="51">
        <f>'ｴﾝﾄﾘｰ男子'!P46</f>
        <v>1</v>
      </c>
      <c r="H46" s="51">
        <f>'ｴﾝﾄﾘｰ男子'!M46</f>
      </c>
      <c r="I46" s="51" t="e">
        <f>VLOOKUP('ｴﾝﾄﾘｰ男子'!B46,sa1!$B$6:$F$12,2)</f>
        <v>#N/A</v>
      </c>
      <c r="J46" s="50">
        <f>'ｴﾝﾄﾘｰ男子'!I46</f>
        <v>0</v>
      </c>
      <c r="K46" s="50">
        <f>'ｴﾝﾄﾘｰ男子'!N46</f>
      </c>
      <c r="L46" s="50">
        <f>'ｴﾝﾄﾘｰ男子'!O46</f>
      </c>
      <c r="M46" s="51">
        <f>'ｴﾝﾄﾘｰ男子'!R46</f>
      </c>
      <c r="N46" s="51">
        <f>'ｴﾝﾄﾘｰ男子'!S46</f>
      </c>
      <c r="O46" s="51"/>
      <c r="P46" s="51"/>
      <c r="Q46" s="50" t="s">
        <v>163</v>
      </c>
      <c r="R46" s="51">
        <f>'ｴﾝﾄﾘｰ男子'!L46</f>
      </c>
      <c r="S46" s="50">
        <f>'ｴﾝﾄﾘｰ男子'!H46</f>
        <v>0</v>
      </c>
      <c r="AB46" s="51"/>
      <c r="AL46" s="51" t="str">
        <f t="shared" si="0"/>
        <v>
</v>
      </c>
    </row>
    <row r="47" spans="1:38" ht="13.5">
      <c r="A47" s="63">
        <f>'ｴﾝﾄﾘｰ男子'!A47</f>
        <v>46</v>
      </c>
      <c r="B47" s="52" t="str">
        <f>CONCATENATE('ｴﾝﾄﾘｰ男子'!Q47,RIGHT(F47,6),1)</f>
        <v>01</v>
      </c>
      <c r="C47" s="51">
        <v>1</v>
      </c>
      <c r="D47" s="51">
        <f>'ｴﾝﾄﾘｰ男子'!C47</f>
        <v>0</v>
      </c>
      <c r="E47" s="50">
        <f>'ｴﾝﾄﾘｰ男子'!D47</f>
        <v>0</v>
      </c>
      <c r="F47" s="51">
        <f>'ｴﾝﾄﾘｰ男子'!E47</f>
        <v>0</v>
      </c>
      <c r="G47" s="51">
        <f>'ｴﾝﾄﾘｰ男子'!P47</f>
        <v>1</v>
      </c>
      <c r="H47" s="51">
        <f>'ｴﾝﾄﾘｰ男子'!M47</f>
      </c>
      <c r="I47" s="51" t="e">
        <f>VLOOKUP('ｴﾝﾄﾘｰ男子'!B47,sa1!$B$6:$F$12,2)</f>
        <v>#N/A</v>
      </c>
      <c r="J47" s="50">
        <f>'ｴﾝﾄﾘｰ男子'!I47</f>
        <v>0</v>
      </c>
      <c r="K47" s="50">
        <f>'ｴﾝﾄﾘｰ男子'!N47</f>
      </c>
      <c r="L47" s="50">
        <f>'ｴﾝﾄﾘｰ男子'!O47</f>
      </c>
      <c r="M47" s="51">
        <f>'ｴﾝﾄﾘｰ男子'!R47</f>
      </c>
      <c r="N47" s="51">
        <f>'ｴﾝﾄﾘｰ男子'!S47</f>
      </c>
      <c r="O47" s="51"/>
      <c r="P47" s="51"/>
      <c r="Q47" s="50" t="s">
        <v>163</v>
      </c>
      <c r="R47" s="51">
        <f>'ｴﾝﾄﾘｰ男子'!L47</f>
      </c>
      <c r="S47" s="50">
        <f>'ｴﾝﾄﾘｰ男子'!H47</f>
        <v>0</v>
      </c>
      <c r="AB47" s="51"/>
      <c r="AL47" s="51" t="str">
        <f t="shared" si="0"/>
        <v>
</v>
      </c>
    </row>
    <row r="48" spans="1:38" ht="13.5">
      <c r="A48" s="63">
        <f>'ｴﾝﾄﾘｰ男子'!A48</f>
        <v>47</v>
      </c>
      <c r="B48" s="52" t="str">
        <f>CONCATENATE('ｴﾝﾄﾘｰ男子'!Q48,RIGHT(F48,6),1)</f>
        <v>01</v>
      </c>
      <c r="C48" s="51">
        <v>1</v>
      </c>
      <c r="D48" s="51">
        <f>'ｴﾝﾄﾘｰ男子'!C48</f>
        <v>0</v>
      </c>
      <c r="E48" s="50">
        <f>'ｴﾝﾄﾘｰ男子'!D48</f>
        <v>0</v>
      </c>
      <c r="F48" s="51">
        <f>'ｴﾝﾄﾘｰ男子'!E48</f>
        <v>0</v>
      </c>
      <c r="G48" s="51">
        <f>'ｴﾝﾄﾘｰ男子'!P48</f>
        <v>1</v>
      </c>
      <c r="H48" s="51">
        <f>'ｴﾝﾄﾘｰ男子'!M48</f>
      </c>
      <c r="I48" s="51" t="e">
        <f>VLOOKUP('ｴﾝﾄﾘｰ男子'!B48,sa1!$B$6:$F$12,2)</f>
        <v>#N/A</v>
      </c>
      <c r="J48" s="50">
        <f>'ｴﾝﾄﾘｰ男子'!I48</f>
        <v>0</v>
      </c>
      <c r="K48" s="50">
        <f>'ｴﾝﾄﾘｰ男子'!N48</f>
      </c>
      <c r="L48" s="50">
        <f>'ｴﾝﾄﾘｰ男子'!O48</f>
      </c>
      <c r="M48" s="51">
        <f>'ｴﾝﾄﾘｰ男子'!R48</f>
      </c>
      <c r="N48" s="51">
        <f>'ｴﾝﾄﾘｰ男子'!S48</f>
      </c>
      <c r="O48" s="51"/>
      <c r="P48" s="51"/>
      <c r="Q48" s="50" t="s">
        <v>163</v>
      </c>
      <c r="R48" s="51">
        <f>'ｴﾝﾄﾘｰ男子'!L48</f>
      </c>
      <c r="S48" s="50">
        <f>'ｴﾝﾄﾘｰ男子'!H48</f>
        <v>0</v>
      </c>
      <c r="AB48" s="51"/>
      <c r="AL48" s="51" t="str">
        <f t="shared" si="0"/>
        <v>
</v>
      </c>
    </row>
    <row r="49" spans="1:38" ht="13.5">
      <c r="A49" s="63">
        <f>'ｴﾝﾄﾘｰ男子'!A49</f>
        <v>48</v>
      </c>
      <c r="B49" s="52" t="str">
        <f>CONCATENATE('ｴﾝﾄﾘｰ男子'!Q49,RIGHT(F49,6),1)</f>
        <v>01</v>
      </c>
      <c r="C49" s="51">
        <v>1</v>
      </c>
      <c r="D49" s="51">
        <f>'ｴﾝﾄﾘｰ男子'!C49</f>
        <v>0</v>
      </c>
      <c r="E49" s="50">
        <f>'ｴﾝﾄﾘｰ男子'!D49</f>
        <v>0</v>
      </c>
      <c r="F49" s="51">
        <f>'ｴﾝﾄﾘｰ男子'!E49</f>
        <v>0</v>
      </c>
      <c r="G49" s="51">
        <f>'ｴﾝﾄﾘｰ男子'!P49</f>
        <v>1</v>
      </c>
      <c r="H49" s="51">
        <f>'ｴﾝﾄﾘｰ男子'!M49</f>
      </c>
      <c r="I49" s="51" t="e">
        <f>VLOOKUP('ｴﾝﾄﾘｰ男子'!B49,sa1!$B$6:$F$12,2)</f>
        <v>#N/A</v>
      </c>
      <c r="J49" s="50">
        <f>'ｴﾝﾄﾘｰ男子'!I49</f>
        <v>0</v>
      </c>
      <c r="K49" s="50">
        <f>'ｴﾝﾄﾘｰ男子'!N49</f>
      </c>
      <c r="L49" s="50">
        <f>'ｴﾝﾄﾘｰ男子'!O49</f>
      </c>
      <c r="M49" s="51">
        <f>'ｴﾝﾄﾘｰ男子'!R49</f>
      </c>
      <c r="N49" s="51">
        <f>'ｴﾝﾄﾘｰ男子'!S49</f>
      </c>
      <c r="O49" s="51"/>
      <c r="P49" s="51"/>
      <c r="Q49" s="50" t="s">
        <v>163</v>
      </c>
      <c r="R49" s="51">
        <f>'ｴﾝﾄﾘｰ男子'!L49</f>
      </c>
      <c r="S49" s="50">
        <f>'ｴﾝﾄﾘｰ男子'!H49</f>
        <v>0</v>
      </c>
      <c r="AB49" s="51"/>
      <c r="AL49" s="51" t="str">
        <f t="shared" si="0"/>
        <v>
</v>
      </c>
    </row>
    <row r="50" spans="1:38" ht="13.5">
      <c r="A50" s="63">
        <f>'ｴﾝﾄﾘｰ男子'!A50</f>
        <v>49</v>
      </c>
      <c r="B50" s="52" t="str">
        <f>CONCATENATE('ｴﾝﾄﾘｰ男子'!Q50,RIGHT(F50,6),1)</f>
        <v>01</v>
      </c>
      <c r="C50" s="51">
        <v>1</v>
      </c>
      <c r="D50" s="51">
        <f>'ｴﾝﾄﾘｰ男子'!C50</f>
        <v>0</v>
      </c>
      <c r="E50" s="50">
        <f>'ｴﾝﾄﾘｰ男子'!D50</f>
        <v>0</v>
      </c>
      <c r="F50" s="51">
        <f>'ｴﾝﾄﾘｰ男子'!E50</f>
        <v>0</v>
      </c>
      <c r="G50" s="51">
        <f>'ｴﾝﾄﾘｰ男子'!P50</f>
        <v>1</v>
      </c>
      <c r="H50" s="51">
        <f>'ｴﾝﾄﾘｰ男子'!M50</f>
      </c>
      <c r="I50" s="51" t="e">
        <f>VLOOKUP('ｴﾝﾄﾘｰ男子'!B50,sa1!$B$6:$F$12,2)</f>
        <v>#N/A</v>
      </c>
      <c r="J50" s="50">
        <f>'ｴﾝﾄﾘｰ男子'!I50</f>
        <v>0</v>
      </c>
      <c r="K50" s="50">
        <f>'ｴﾝﾄﾘｰ男子'!N50</f>
      </c>
      <c r="L50" s="50">
        <f>'ｴﾝﾄﾘｰ男子'!O50</f>
      </c>
      <c r="M50" s="51">
        <f>'ｴﾝﾄﾘｰ男子'!R50</f>
      </c>
      <c r="N50" s="51">
        <f>'ｴﾝﾄﾘｰ男子'!S50</f>
      </c>
      <c r="O50" s="51"/>
      <c r="P50" s="51"/>
      <c r="Q50" s="50" t="s">
        <v>163</v>
      </c>
      <c r="R50" s="51">
        <f>'ｴﾝﾄﾘｰ男子'!L50</f>
      </c>
      <c r="S50" s="50">
        <f>'ｴﾝﾄﾘｰ男子'!H50</f>
        <v>0</v>
      </c>
      <c r="AB50" s="51"/>
      <c r="AL50" s="51" t="str">
        <f t="shared" si="0"/>
        <v>
</v>
      </c>
    </row>
    <row r="51" spans="1:38" ht="13.5">
      <c r="A51" s="63">
        <f>'ｴﾝﾄﾘｰ男子'!A51</f>
        <v>50</v>
      </c>
      <c r="B51" s="52" t="str">
        <f>CONCATENATE('ｴﾝﾄﾘｰ男子'!Q51,RIGHT(F51,6),1)</f>
        <v>01</v>
      </c>
      <c r="C51" s="51">
        <v>1</v>
      </c>
      <c r="D51" s="51">
        <f>'ｴﾝﾄﾘｰ男子'!C51</f>
        <v>0</v>
      </c>
      <c r="E51" s="50">
        <f>'ｴﾝﾄﾘｰ男子'!D51</f>
        <v>0</v>
      </c>
      <c r="F51" s="51">
        <f>'ｴﾝﾄﾘｰ男子'!E51</f>
        <v>0</v>
      </c>
      <c r="G51" s="51">
        <f>'ｴﾝﾄﾘｰ男子'!P51</f>
        <v>1</v>
      </c>
      <c r="H51" s="51">
        <f>'ｴﾝﾄﾘｰ男子'!M51</f>
      </c>
      <c r="I51" s="51" t="e">
        <f>VLOOKUP('ｴﾝﾄﾘｰ男子'!B51,sa1!$B$6:$F$12,2)</f>
        <v>#N/A</v>
      </c>
      <c r="J51" s="50">
        <f>'ｴﾝﾄﾘｰ男子'!I51</f>
        <v>0</v>
      </c>
      <c r="K51" s="50">
        <f>'ｴﾝﾄﾘｰ男子'!N51</f>
      </c>
      <c r="L51" s="50">
        <f>'ｴﾝﾄﾘｰ男子'!O51</f>
      </c>
      <c r="M51" s="51">
        <f>'ｴﾝﾄﾘｰ男子'!R51</f>
      </c>
      <c r="N51" s="51">
        <f>'ｴﾝﾄﾘｰ男子'!S51</f>
      </c>
      <c r="O51" s="51"/>
      <c r="P51" s="51"/>
      <c r="Q51" s="50" t="s">
        <v>163</v>
      </c>
      <c r="R51" s="51">
        <f>'ｴﾝﾄﾘｰ男子'!L51</f>
      </c>
      <c r="S51" s="50">
        <f>'ｴﾝﾄﾘｰ男子'!H51</f>
        <v>0</v>
      </c>
      <c r="AB51" s="51"/>
      <c r="AL51" s="51" t="str">
        <f t="shared" si="0"/>
        <v>
</v>
      </c>
    </row>
    <row r="52" spans="1:38" ht="13.5">
      <c r="A52" s="63">
        <f>'ｴﾝﾄﾘｰ男子'!A52</f>
        <v>51</v>
      </c>
      <c r="B52" s="52" t="str">
        <f>CONCATENATE('ｴﾝﾄﾘｰ男子'!Q52,RIGHT(F52,6),1)</f>
        <v>01</v>
      </c>
      <c r="C52" s="51">
        <v>1</v>
      </c>
      <c r="D52" s="51">
        <f>'ｴﾝﾄﾘｰ男子'!C52</f>
        <v>0</v>
      </c>
      <c r="E52" s="50">
        <f>'ｴﾝﾄﾘｰ男子'!D52</f>
        <v>0</v>
      </c>
      <c r="F52" s="51">
        <f>'ｴﾝﾄﾘｰ男子'!E52</f>
        <v>0</v>
      </c>
      <c r="G52" s="51">
        <f>'ｴﾝﾄﾘｰ男子'!P52</f>
        <v>1</v>
      </c>
      <c r="H52" s="51">
        <f>'ｴﾝﾄﾘｰ男子'!M52</f>
      </c>
      <c r="I52" s="51" t="e">
        <f>VLOOKUP('ｴﾝﾄﾘｰ男子'!B52,sa1!$B$6:$F$12,2)</f>
        <v>#N/A</v>
      </c>
      <c r="J52" s="50">
        <f>'ｴﾝﾄﾘｰ男子'!I52</f>
        <v>0</v>
      </c>
      <c r="K52" s="50">
        <f>'ｴﾝﾄﾘｰ男子'!N52</f>
      </c>
      <c r="L52" s="50">
        <f>'ｴﾝﾄﾘｰ男子'!O52</f>
      </c>
      <c r="M52" s="51">
        <f>'ｴﾝﾄﾘｰ男子'!R52</f>
      </c>
      <c r="N52" s="51">
        <f>'ｴﾝﾄﾘｰ男子'!S52</f>
      </c>
      <c r="O52" s="51"/>
      <c r="P52" s="51"/>
      <c r="Q52" s="50" t="s">
        <v>163</v>
      </c>
      <c r="R52" s="51">
        <f>'ｴﾝﾄﾘｰ男子'!L52</f>
      </c>
      <c r="S52" s="50">
        <f>'ｴﾝﾄﾘｰ男子'!H52</f>
        <v>0</v>
      </c>
      <c r="AB52" s="51"/>
      <c r="AL52" s="51" t="str">
        <f t="shared" si="0"/>
        <v>
</v>
      </c>
    </row>
    <row r="53" spans="1:38" ht="13.5">
      <c r="A53" s="63">
        <f>'ｴﾝﾄﾘｰ男子'!A53</f>
        <v>52</v>
      </c>
      <c r="B53" s="52" t="str">
        <f>CONCATENATE('ｴﾝﾄﾘｰ男子'!Q53,RIGHT(F53,6),1)</f>
        <v>01</v>
      </c>
      <c r="C53" s="51">
        <v>1</v>
      </c>
      <c r="D53" s="51">
        <f>'ｴﾝﾄﾘｰ男子'!C53</f>
        <v>0</v>
      </c>
      <c r="E53" s="50">
        <f>'ｴﾝﾄﾘｰ男子'!D53</f>
        <v>0</v>
      </c>
      <c r="F53" s="51">
        <f>'ｴﾝﾄﾘｰ男子'!E53</f>
        <v>0</v>
      </c>
      <c r="G53" s="51">
        <f>'ｴﾝﾄﾘｰ男子'!P53</f>
        <v>1</v>
      </c>
      <c r="H53" s="51">
        <f>'ｴﾝﾄﾘｰ男子'!M53</f>
      </c>
      <c r="I53" s="51" t="e">
        <f>VLOOKUP('ｴﾝﾄﾘｰ男子'!B53,sa1!$B$6:$F$12,2)</f>
        <v>#N/A</v>
      </c>
      <c r="J53" s="50">
        <f>'ｴﾝﾄﾘｰ男子'!I53</f>
        <v>0</v>
      </c>
      <c r="K53" s="50">
        <f>'ｴﾝﾄﾘｰ男子'!N53</f>
      </c>
      <c r="L53" s="50">
        <f>'ｴﾝﾄﾘｰ男子'!O53</f>
      </c>
      <c r="M53" s="51">
        <f>'ｴﾝﾄﾘｰ男子'!R53</f>
      </c>
      <c r="N53" s="51">
        <f>'ｴﾝﾄﾘｰ男子'!S53</f>
      </c>
      <c r="O53" s="51"/>
      <c r="P53" s="51"/>
      <c r="Q53" s="50" t="s">
        <v>163</v>
      </c>
      <c r="R53" s="51">
        <f>'ｴﾝﾄﾘｰ男子'!L53</f>
      </c>
      <c r="S53" s="50">
        <f>'ｴﾝﾄﾘｰ男子'!H53</f>
        <v>0</v>
      </c>
      <c r="AB53" s="51"/>
      <c r="AL53" s="51" t="str">
        <f t="shared" si="0"/>
        <v>
</v>
      </c>
    </row>
    <row r="54" spans="1:38" ht="13.5">
      <c r="A54" s="63">
        <f>'ｴﾝﾄﾘｰ男子'!A54</f>
        <v>53</v>
      </c>
      <c r="B54" s="52" t="str">
        <f>CONCATENATE('ｴﾝﾄﾘｰ男子'!Q54,RIGHT(F54,6),1)</f>
        <v>01</v>
      </c>
      <c r="C54" s="51">
        <v>1</v>
      </c>
      <c r="D54" s="51">
        <f>'ｴﾝﾄﾘｰ男子'!C54</f>
        <v>0</v>
      </c>
      <c r="E54" s="50">
        <f>'ｴﾝﾄﾘｰ男子'!D54</f>
        <v>0</v>
      </c>
      <c r="F54" s="51">
        <f>'ｴﾝﾄﾘｰ男子'!E54</f>
        <v>0</v>
      </c>
      <c r="G54" s="51">
        <f>'ｴﾝﾄﾘｰ男子'!P54</f>
        <v>1</v>
      </c>
      <c r="H54" s="51">
        <f>'ｴﾝﾄﾘｰ男子'!M54</f>
      </c>
      <c r="I54" s="51" t="e">
        <f>VLOOKUP('ｴﾝﾄﾘｰ男子'!B54,sa1!$B$6:$F$12,2)</f>
        <v>#N/A</v>
      </c>
      <c r="J54" s="50">
        <f>'ｴﾝﾄﾘｰ男子'!I54</f>
        <v>0</v>
      </c>
      <c r="K54" s="50">
        <f>'ｴﾝﾄﾘｰ男子'!N54</f>
      </c>
      <c r="L54" s="50">
        <f>'ｴﾝﾄﾘｰ男子'!O54</f>
      </c>
      <c r="M54" s="51">
        <f>'ｴﾝﾄﾘｰ男子'!R54</f>
      </c>
      <c r="N54" s="51">
        <f>'ｴﾝﾄﾘｰ男子'!S54</f>
      </c>
      <c r="O54" s="51"/>
      <c r="P54" s="51"/>
      <c r="Q54" s="50" t="s">
        <v>163</v>
      </c>
      <c r="R54" s="51">
        <f>'ｴﾝﾄﾘｰ男子'!L54</f>
      </c>
      <c r="S54" s="50">
        <f>'ｴﾝﾄﾘｰ男子'!H54</f>
        <v>0</v>
      </c>
      <c r="AB54" s="51"/>
      <c r="AL54" s="51" t="str">
        <f t="shared" si="0"/>
        <v>
</v>
      </c>
    </row>
    <row r="55" spans="1:38" ht="13.5">
      <c r="A55" s="63">
        <f>'ｴﾝﾄﾘｰ男子'!A55</f>
        <v>54</v>
      </c>
      <c r="B55" s="52" t="str">
        <f>CONCATENATE('ｴﾝﾄﾘｰ男子'!Q55,RIGHT(F55,6),1)</f>
        <v>01</v>
      </c>
      <c r="C55" s="51">
        <v>1</v>
      </c>
      <c r="D55" s="51">
        <f>'ｴﾝﾄﾘｰ男子'!C55</f>
        <v>0</v>
      </c>
      <c r="E55" s="50">
        <f>'ｴﾝﾄﾘｰ男子'!D55</f>
        <v>0</v>
      </c>
      <c r="F55" s="51">
        <f>'ｴﾝﾄﾘｰ男子'!E55</f>
        <v>0</v>
      </c>
      <c r="G55" s="51">
        <f>'ｴﾝﾄﾘｰ男子'!P55</f>
        <v>1</v>
      </c>
      <c r="H55" s="51">
        <f>'ｴﾝﾄﾘｰ男子'!M55</f>
      </c>
      <c r="I55" s="51" t="e">
        <f>VLOOKUP('ｴﾝﾄﾘｰ男子'!B55,sa1!$B$6:$F$12,2)</f>
        <v>#N/A</v>
      </c>
      <c r="J55" s="50">
        <f>'ｴﾝﾄﾘｰ男子'!I55</f>
        <v>0</v>
      </c>
      <c r="K55" s="50">
        <f>'ｴﾝﾄﾘｰ男子'!N55</f>
      </c>
      <c r="L55" s="50">
        <f>'ｴﾝﾄﾘｰ男子'!O55</f>
      </c>
      <c r="M55" s="51">
        <f>'ｴﾝﾄﾘｰ男子'!R55</f>
      </c>
      <c r="N55" s="51">
        <f>'ｴﾝﾄﾘｰ男子'!S55</f>
      </c>
      <c r="O55" s="51"/>
      <c r="P55" s="51"/>
      <c r="Q55" s="50" t="s">
        <v>163</v>
      </c>
      <c r="R55" s="51">
        <f>'ｴﾝﾄﾘｰ男子'!L55</f>
      </c>
      <c r="S55" s="50">
        <f>'ｴﾝﾄﾘｰ男子'!H55</f>
        <v>0</v>
      </c>
      <c r="AB55" s="51"/>
      <c r="AL55" s="51" t="str">
        <f t="shared" si="0"/>
        <v>
</v>
      </c>
    </row>
    <row r="56" spans="1:38" ht="13.5">
      <c r="A56" s="63">
        <f>'ｴﾝﾄﾘｰ男子'!A56</f>
        <v>55</v>
      </c>
      <c r="B56" s="52" t="str">
        <f>CONCATENATE('ｴﾝﾄﾘｰ男子'!Q56,RIGHT(F56,6),1)</f>
        <v>01</v>
      </c>
      <c r="C56" s="51">
        <v>1</v>
      </c>
      <c r="D56" s="51">
        <f>'ｴﾝﾄﾘｰ男子'!C56</f>
        <v>0</v>
      </c>
      <c r="E56" s="50">
        <f>'ｴﾝﾄﾘｰ男子'!D56</f>
        <v>0</v>
      </c>
      <c r="F56" s="51">
        <f>'ｴﾝﾄﾘｰ男子'!E56</f>
        <v>0</v>
      </c>
      <c r="G56" s="51">
        <f>'ｴﾝﾄﾘｰ男子'!P56</f>
        <v>1</v>
      </c>
      <c r="H56" s="51">
        <f>'ｴﾝﾄﾘｰ男子'!M56</f>
      </c>
      <c r="I56" s="51" t="e">
        <f>VLOOKUP('ｴﾝﾄﾘｰ男子'!B56,sa1!$B$6:$F$12,2)</f>
        <v>#N/A</v>
      </c>
      <c r="J56" s="50">
        <f>'ｴﾝﾄﾘｰ男子'!I56</f>
        <v>0</v>
      </c>
      <c r="K56" s="50">
        <f>'ｴﾝﾄﾘｰ男子'!N56</f>
      </c>
      <c r="L56" s="50">
        <f>'ｴﾝﾄﾘｰ男子'!O56</f>
      </c>
      <c r="M56" s="51">
        <f>'ｴﾝﾄﾘｰ男子'!R56</f>
      </c>
      <c r="N56" s="51">
        <f>'ｴﾝﾄﾘｰ男子'!S56</f>
      </c>
      <c r="O56" s="51"/>
      <c r="P56" s="51"/>
      <c r="Q56" s="50" t="s">
        <v>163</v>
      </c>
      <c r="R56" s="51">
        <f>'ｴﾝﾄﾘｰ男子'!L56</f>
      </c>
      <c r="S56" s="50">
        <f>'ｴﾝﾄﾘｰ男子'!H56</f>
        <v>0</v>
      </c>
      <c r="AB56" s="51"/>
      <c r="AL56" s="51" t="str">
        <f t="shared" si="0"/>
        <v>
</v>
      </c>
    </row>
    <row r="57" spans="1:38" ht="13.5">
      <c r="A57" s="63">
        <f>'ｴﾝﾄﾘｰ男子'!A57</f>
        <v>56</v>
      </c>
      <c r="B57" s="52" t="str">
        <f>CONCATENATE('ｴﾝﾄﾘｰ男子'!Q57,RIGHT(F57,6),1)</f>
        <v>01</v>
      </c>
      <c r="C57" s="51">
        <v>1</v>
      </c>
      <c r="D57" s="51">
        <f>'ｴﾝﾄﾘｰ男子'!C57</f>
        <v>0</v>
      </c>
      <c r="E57" s="50">
        <f>'ｴﾝﾄﾘｰ男子'!D57</f>
        <v>0</v>
      </c>
      <c r="F57" s="51">
        <f>'ｴﾝﾄﾘｰ男子'!E57</f>
        <v>0</v>
      </c>
      <c r="G57" s="51">
        <f>'ｴﾝﾄﾘｰ男子'!P57</f>
        <v>1</v>
      </c>
      <c r="H57" s="51">
        <f>'ｴﾝﾄﾘｰ男子'!M57</f>
      </c>
      <c r="I57" s="51" t="e">
        <f>VLOOKUP('ｴﾝﾄﾘｰ男子'!B57,sa1!$B$6:$F$12,2)</f>
        <v>#N/A</v>
      </c>
      <c r="J57" s="50">
        <f>'ｴﾝﾄﾘｰ男子'!I57</f>
        <v>0</v>
      </c>
      <c r="K57" s="50">
        <f>'ｴﾝﾄﾘｰ男子'!N57</f>
      </c>
      <c r="L57" s="50">
        <f>'ｴﾝﾄﾘｰ男子'!O57</f>
      </c>
      <c r="M57" s="51">
        <f>'ｴﾝﾄﾘｰ男子'!R57</f>
      </c>
      <c r="N57" s="51">
        <f>'ｴﾝﾄﾘｰ男子'!S57</f>
      </c>
      <c r="O57" s="51"/>
      <c r="P57" s="51"/>
      <c r="Q57" s="50" t="s">
        <v>163</v>
      </c>
      <c r="R57" s="51">
        <f>'ｴﾝﾄﾘｰ男子'!L57</f>
      </c>
      <c r="S57" s="50">
        <f>'ｴﾝﾄﾘｰ男子'!H57</f>
        <v>0</v>
      </c>
      <c r="AB57" s="51"/>
      <c r="AL57" s="51" t="str">
        <f t="shared" si="0"/>
        <v>
</v>
      </c>
    </row>
    <row r="58" spans="1:38" ht="13.5">
      <c r="A58" s="63">
        <f>'ｴﾝﾄﾘｰ男子'!A58</f>
        <v>57</v>
      </c>
      <c r="B58" s="52" t="str">
        <f>CONCATENATE('ｴﾝﾄﾘｰ男子'!Q58,RIGHT(F58,6),1)</f>
        <v>01</v>
      </c>
      <c r="C58" s="51">
        <v>1</v>
      </c>
      <c r="D58" s="51">
        <f>'ｴﾝﾄﾘｰ男子'!C58</f>
        <v>0</v>
      </c>
      <c r="E58" s="50">
        <f>'ｴﾝﾄﾘｰ男子'!D58</f>
        <v>0</v>
      </c>
      <c r="F58" s="51">
        <f>'ｴﾝﾄﾘｰ男子'!E58</f>
        <v>0</v>
      </c>
      <c r="G58" s="51">
        <f>'ｴﾝﾄﾘｰ男子'!P58</f>
        <v>1</v>
      </c>
      <c r="H58" s="51">
        <f>'ｴﾝﾄﾘｰ男子'!M58</f>
      </c>
      <c r="I58" s="51" t="e">
        <f>VLOOKUP('ｴﾝﾄﾘｰ男子'!B58,sa1!$B$6:$F$12,2)</f>
        <v>#N/A</v>
      </c>
      <c r="J58" s="50">
        <f>'ｴﾝﾄﾘｰ男子'!I58</f>
        <v>0</v>
      </c>
      <c r="K58" s="50">
        <f>'ｴﾝﾄﾘｰ男子'!N58</f>
      </c>
      <c r="L58" s="50">
        <f>'ｴﾝﾄﾘｰ男子'!O58</f>
      </c>
      <c r="M58" s="51">
        <f>'ｴﾝﾄﾘｰ男子'!R58</f>
      </c>
      <c r="N58" s="51">
        <f>'ｴﾝﾄﾘｰ男子'!S58</f>
      </c>
      <c r="O58" s="51"/>
      <c r="P58" s="51"/>
      <c r="Q58" s="50" t="s">
        <v>163</v>
      </c>
      <c r="R58" s="51">
        <f>'ｴﾝﾄﾘｰ男子'!L58</f>
      </c>
      <c r="S58" s="50">
        <f>'ｴﾝﾄﾘｰ男子'!H58</f>
        <v>0</v>
      </c>
      <c r="AB58" s="51"/>
      <c r="AL58" s="51" t="str">
        <f t="shared" si="0"/>
        <v>
</v>
      </c>
    </row>
    <row r="59" spans="1:38" ht="13.5">
      <c r="A59" s="63">
        <f>'ｴﾝﾄﾘｰ男子'!A59</f>
        <v>58</v>
      </c>
      <c r="B59" s="52" t="str">
        <f>CONCATENATE('ｴﾝﾄﾘｰ男子'!Q59,RIGHT(F59,6),1)</f>
        <v>01</v>
      </c>
      <c r="C59" s="51">
        <v>1</v>
      </c>
      <c r="D59" s="51">
        <f>'ｴﾝﾄﾘｰ男子'!C59</f>
        <v>0</v>
      </c>
      <c r="E59" s="50">
        <f>'ｴﾝﾄﾘｰ男子'!D59</f>
        <v>0</v>
      </c>
      <c r="F59" s="51">
        <f>'ｴﾝﾄﾘｰ男子'!E59</f>
        <v>0</v>
      </c>
      <c r="G59" s="51">
        <f>'ｴﾝﾄﾘｰ男子'!P59</f>
        <v>1</v>
      </c>
      <c r="H59" s="51">
        <f>'ｴﾝﾄﾘｰ男子'!M59</f>
      </c>
      <c r="I59" s="51" t="e">
        <f>VLOOKUP('ｴﾝﾄﾘｰ男子'!B59,sa1!$B$6:$F$12,2)</f>
        <v>#N/A</v>
      </c>
      <c r="J59" s="50">
        <f>'ｴﾝﾄﾘｰ男子'!I59</f>
        <v>0</v>
      </c>
      <c r="K59" s="50">
        <f>'ｴﾝﾄﾘｰ男子'!N59</f>
      </c>
      <c r="L59" s="50">
        <f>'ｴﾝﾄﾘｰ男子'!O59</f>
      </c>
      <c r="M59" s="51">
        <f>'ｴﾝﾄﾘｰ男子'!R59</f>
      </c>
      <c r="N59" s="51">
        <f>'ｴﾝﾄﾘｰ男子'!S59</f>
      </c>
      <c r="O59" s="51"/>
      <c r="P59" s="51"/>
      <c r="Q59" s="50" t="s">
        <v>163</v>
      </c>
      <c r="R59" s="51">
        <f>'ｴﾝﾄﾘｰ男子'!L59</f>
      </c>
      <c r="S59" s="50">
        <f>'ｴﾝﾄﾘｰ男子'!H59</f>
        <v>0</v>
      </c>
      <c r="AB59" s="51"/>
      <c r="AL59" s="51" t="str">
        <f t="shared" si="0"/>
        <v>
</v>
      </c>
    </row>
    <row r="60" spans="1:38" ht="13.5">
      <c r="A60" s="63">
        <f>'ｴﾝﾄﾘｰ男子'!A60</f>
        <v>59</v>
      </c>
      <c r="B60" s="52" t="str">
        <f>CONCATENATE('ｴﾝﾄﾘｰ男子'!Q60,RIGHT(F60,6),1)</f>
        <v>01</v>
      </c>
      <c r="C60" s="51">
        <v>1</v>
      </c>
      <c r="D60" s="51">
        <f>'ｴﾝﾄﾘｰ男子'!C60</f>
        <v>0</v>
      </c>
      <c r="E60" s="50">
        <f>'ｴﾝﾄﾘｰ男子'!D60</f>
        <v>0</v>
      </c>
      <c r="F60" s="51">
        <f>'ｴﾝﾄﾘｰ男子'!E60</f>
        <v>0</v>
      </c>
      <c r="G60" s="51">
        <f>'ｴﾝﾄﾘｰ男子'!P60</f>
        <v>1</v>
      </c>
      <c r="H60" s="51">
        <f>'ｴﾝﾄﾘｰ男子'!M60</f>
      </c>
      <c r="I60" s="51" t="e">
        <f>VLOOKUP('ｴﾝﾄﾘｰ男子'!B60,sa1!$B$6:$F$12,2)</f>
        <v>#N/A</v>
      </c>
      <c r="J60" s="50">
        <f>'ｴﾝﾄﾘｰ男子'!I60</f>
        <v>0</v>
      </c>
      <c r="K60" s="50">
        <f>'ｴﾝﾄﾘｰ男子'!N60</f>
      </c>
      <c r="L60" s="50">
        <f>'ｴﾝﾄﾘｰ男子'!O60</f>
      </c>
      <c r="M60" s="51">
        <f>'ｴﾝﾄﾘｰ男子'!R60</f>
      </c>
      <c r="N60" s="51">
        <f>'ｴﾝﾄﾘｰ男子'!S60</f>
      </c>
      <c r="O60" s="51"/>
      <c r="P60" s="51"/>
      <c r="Q60" s="50" t="s">
        <v>163</v>
      </c>
      <c r="R60" s="51">
        <f>'ｴﾝﾄﾘｰ男子'!L60</f>
      </c>
      <c r="S60" s="50">
        <f>'ｴﾝﾄﾘｰ男子'!H60</f>
        <v>0</v>
      </c>
      <c r="AB60" s="51"/>
      <c r="AL60" s="51" t="str">
        <f t="shared" si="0"/>
        <v>
</v>
      </c>
    </row>
    <row r="61" spans="1:38" ht="13.5">
      <c r="A61" s="63">
        <f>'ｴﾝﾄﾘｰ男子'!A61</f>
        <v>60</v>
      </c>
      <c r="B61" s="52" t="str">
        <f>CONCATENATE('ｴﾝﾄﾘｰ男子'!Q61,RIGHT(F61,6),1)</f>
        <v>01</v>
      </c>
      <c r="C61" s="51">
        <v>1</v>
      </c>
      <c r="D61" s="51">
        <f>'ｴﾝﾄﾘｰ男子'!C61</f>
        <v>0</v>
      </c>
      <c r="E61" s="50">
        <f>'ｴﾝﾄﾘｰ男子'!D61</f>
        <v>0</v>
      </c>
      <c r="F61" s="51">
        <f>'ｴﾝﾄﾘｰ男子'!E61</f>
        <v>0</v>
      </c>
      <c r="G61" s="51">
        <f>'ｴﾝﾄﾘｰ男子'!P61</f>
        <v>1</v>
      </c>
      <c r="H61" s="51">
        <f>'ｴﾝﾄﾘｰ男子'!M61</f>
      </c>
      <c r="I61" s="51" t="e">
        <f>VLOOKUP('ｴﾝﾄﾘｰ男子'!B61,sa1!$B$6:$F$12,2)</f>
        <v>#N/A</v>
      </c>
      <c r="J61" s="50">
        <f>'ｴﾝﾄﾘｰ男子'!I61</f>
        <v>0</v>
      </c>
      <c r="K61" s="50">
        <f>'ｴﾝﾄﾘｰ男子'!N61</f>
      </c>
      <c r="L61" s="50">
        <f>'ｴﾝﾄﾘｰ男子'!O61</f>
      </c>
      <c r="M61" s="51">
        <f>'ｴﾝﾄﾘｰ男子'!R61</f>
      </c>
      <c r="N61" s="51">
        <f>'ｴﾝﾄﾘｰ男子'!S61</f>
      </c>
      <c r="O61" s="51"/>
      <c r="P61" s="51"/>
      <c r="Q61" s="50" t="s">
        <v>163</v>
      </c>
      <c r="R61" s="51">
        <f>'ｴﾝﾄﾘｰ男子'!L61</f>
      </c>
      <c r="S61" s="50">
        <f>'ｴﾝﾄﾘｰ男子'!H61</f>
        <v>0</v>
      </c>
      <c r="AB61" s="51"/>
      <c r="AL61" s="51" t="str">
        <f t="shared" si="0"/>
        <v>
</v>
      </c>
    </row>
    <row r="62" spans="1:38" ht="13.5">
      <c r="A62" s="63">
        <f>'ｴﾝﾄﾘｰ男子'!A62</f>
        <v>61</v>
      </c>
      <c r="B62" s="52" t="str">
        <f>CONCATENATE('ｴﾝﾄﾘｰ男子'!Q62,RIGHT(F62,6),1)</f>
        <v>01</v>
      </c>
      <c r="C62" s="51">
        <v>1</v>
      </c>
      <c r="D62" s="51">
        <f>'ｴﾝﾄﾘｰ男子'!C62</f>
        <v>0</v>
      </c>
      <c r="E62" s="50">
        <f>'ｴﾝﾄﾘｰ男子'!D62</f>
        <v>0</v>
      </c>
      <c r="F62" s="51">
        <f>'ｴﾝﾄﾘｰ男子'!E62</f>
        <v>0</v>
      </c>
      <c r="G62" s="51">
        <f>'ｴﾝﾄﾘｰ男子'!P62</f>
        <v>1</v>
      </c>
      <c r="H62" s="51">
        <f>'ｴﾝﾄﾘｰ男子'!M62</f>
      </c>
      <c r="I62" s="51" t="e">
        <f>VLOOKUP('ｴﾝﾄﾘｰ男子'!B62,sa1!$B$6:$F$12,2)</f>
        <v>#N/A</v>
      </c>
      <c r="J62" s="50">
        <f>'ｴﾝﾄﾘｰ男子'!I62</f>
        <v>0</v>
      </c>
      <c r="K62" s="50">
        <f>'ｴﾝﾄﾘｰ男子'!N62</f>
      </c>
      <c r="L62" s="50">
        <f>'ｴﾝﾄﾘｰ男子'!O62</f>
      </c>
      <c r="M62" s="51">
        <f>'ｴﾝﾄﾘｰ男子'!R62</f>
      </c>
      <c r="N62" s="51">
        <f>'ｴﾝﾄﾘｰ男子'!S62</f>
      </c>
      <c r="O62" s="51"/>
      <c r="P62" s="51"/>
      <c r="Q62" s="50" t="s">
        <v>163</v>
      </c>
      <c r="R62" s="51">
        <f>'ｴﾝﾄﾘｰ男子'!L62</f>
      </c>
      <c r="S62" s="50">
        <f>'ｴﾝﾄﾘｰ男子'!H62</f>
        <v>0</v>
      </c>
      <c r="AB62" s="51"/>
      <c r="AL62" s="51" t="str">
        <f t="shared" si="0"/>
        <v>
</v>
      </c>
    </row>
    <row r="63" spans="1:38" ht="13.5">
      <c r="A63" s="63">
        <f>'ｴﾝﾄﾘｰ男子'!A63</f>
        <v>62</v>
      </c>
      <c r="B63" s="52" t="str">
        <f>CONCATENATE('ｴﾝﾄﾘｰ男子'!Q63,RIGHT(F63,6),1)</f>
        <v>01</v>
      </c>
      <c r="C63" s="51">
        <v>1</v>
      </c>
      <c r="D63" s="51">
        <f>'ｴﾝﾄﾘｰ男子'!C63</f>
        <v>0</v>
      </c>
      <c r="E63" s="50">
        <f>'ｴﾝﾄﾘｰ男子'!D63</f>
        <v>0</v>
      </c>
      <c r="F63" s="51">
        <f>'ｴﾝﾄﾘｰ男子'!E63</f>
        <v>0</v>
      </c>
      <c r="G63" s="51">
        <f>'ｴﾝﾄﾘｰ男子'!P63</f>
        <v>1</v>
      </c>
      <c r="H63" s="51">
        <f>'ｴﾝﾄﾘｰ男子'!M63</f>
      </c>
      <c r="I63" s="51" t="e">
        <f>VLOOKUP('ｴﾝﾄﾘｰ男子'!B63,sa1!$B$6:$F$12,2)</f>
        <v>#N/A</v>
      </c>
      <c r="J63" s="50">
        <f>'ｴﾝﾄﾘｰ男子'!I63</f>
        <v>0</v>
      </c>
      <c r="K63" s="50">
        <f>'ｴﾝﾄﾘｰ男子'!N63</f>
      </c>
      <c r="L63" s="50">
        <f>'ｴﾝﾄﾘｰ男子'!O63</f>
      </c>
      <c r="M63" s="51">
        <f>'ｴﾝﾄﾘｰ男子'!R63</f>
      </c>
      <c r="N63" s="51">
        <f>'ｴﾝﾄﾘｰ男子'!S63</f>
      </c>
      <c r="O63" s="51"/>
      <c r="P63" s="51"/>
      <c r="Q63" s="50" t="s">
        <v>163</v>
      </c>
      <c r="R63" s="51">
        <f>'ｴﾝﾄﾘｰ男子'!L63</f>
      </c>
      <c r="S63" s="50">
        <f>'ｴﾝﾄﾘｰ男子'!H63</f>
        <v>0</v>
      </c>
      <c r="AB63" s="51"/>
      <c r="AL63" s="51" t="str">
        <f t="shared" si="0"/>
        <v>
</v>
      </c>
    </row>
    <row r="64" spans="1:38" ht="13.5">
      <c r="A64" s="63">
        <f>'ｴﾝﾄﾘｰ男子'!A64</f>
        <v>63</v>
      </c>
      <c r="B64" s="52" t="str">
        <f>CONCATENATE('ｴﾝﾄﾘｰ男子'!Q64,RIGHT(F64,6),1)</f>
        <v>01</v>
      </c>
      <c r="C64" s="51">
        <v>1</v>
      </c>
      <c r="D64" s="51">
        <f>'ｴﾝﾄﾘｰ男子'!C64</f>
        <v>0</v>
      </c>
      <c r="E64" s="50">
        <f>'ｴﾝﾄﾘｰ男子'!D64</f>
        <v>0</v>
      </c>
      <c r="F64" s="51">
        <f>'ｴﾝﾄﾘｰ男子'!E64</f>
        <v>0</v>
      </c>
      <c r="G64" s="51">
        <f>'ｴﾝﾄﾘｰ男子'!P64</f>
        <v>1</v>
      </c>
      <c r="H64" s="51">
        <f>'ｴﾝﾄﾘｰ男子'!M64</f>
      </c>
      <c r="I64" s="51" t="e">
        <f>VLOOKUP('ｴﾝﾄﾘｰ男子'!B64,sa1!$B$6:$F$12,2)</f>
        <v>#N/A</v>
      </c>
      <c r="J64" s="50">
        <f>'ｴﾝﾄﾘｰ男子'!I64</f>
        <v>0</v>
      </c>
      <c r="K64" s="50">
        <f>'ｴﾝﾄﾘｰ男子'!N64</f>
      </c>
      <c r="L64" s="50">
        <f>'ｴﾝﾄﾘｰ男子'!O64</f>
      </c>
      <c r="M64" s="51">
        <f>'ｴﾝﾄﾘｰ男子'!R64</f>
      </c>
      <c r="N64" s="51">
        <f>'ｴﾝﾄﾘｰ男子'!S64</f>
      </c>
      <c r="O64" s="51"/>
      <c r="P64" s="51"/>
      <c r="Q64" s="50" t="s">
        <v>163</v>
      </c>
      <c r="R64" s="51">
        <f>'ｴﾝﾄﾘｰ男子'!L64</f>
      </c>
      <c r="S64" s="50">
        <f>'ｴﾝﾄﾘｰ男子'!H64</f>
        <v>0</v>
      </c>
      <c r="AB64" s="51"/>
      <c r="AL64" s="51" t="str">
        <f t="shared" si="0"/>
        <v>
</v>
      </c>
    </row>
    <row r="65" spans="1:38" ht="13.5">
      <c r="A65" s="63">
        <f>'ｴﾝﾄﾘｰ男子'!A65</f>
        <v>64</v>
      </c>
      <c r="B65" s="52" t="str">
        <f>CONCATENATE('ｴﾝﾄﾘｰ男子'!Q65,RIGHT(F65,6),1)</f>
        <v>01</v>
      </c>
      <c r="C65" s="51">
        <v>1</v>
      </c>
      <c r="D65" s="51">
        <f>'ｴﾝﾄﾘｰ男子'!C65</f>
        <v>0</v>
      </c>
      <c r="E65" s="50">
        <f>'ｴﾝﾄﾘｰ男子'!D65</f>
        <v>0</v>
      </c>
      <c r="F65" s="51">
        <f>'ｴﾝﾄﾘｰ男子'!E65</f>
        <v>0</v>
      </c>
      <c r="G65" s="51">
        <f>'ｴﾝﾄﾘｰ男子'!P65</f>
        <v>1</v>
      </c>
      <c r="H65" s="51">
        <f>'ｴﾝﾄﾘｰ男子'!M65</f>
      </c>
      <c r="I65" s="51" t="e">
        <f>VLOOKUP('ｴﾝﾄﾘｰ男子'!B65,sa1!$B$6:$F$12,2)</f>
        <v>#N/A</v>
      </c>
      <c r="J65" s="50">
        <f>'ｴﾝﾄﾘｰ男子'!I65</f>
        <v>0</v>
      </c>
      <c r="K65" s="50">
        <f>'ｴﾝﾄﾘｰ男子'!N65</f>
      </c>
      <c r="L65" s="50">
        <f>'ｴﾝﾄﾘｰ男子'!O65</f>
      </c>
      <c r="M65" s="51">
        <f>'ｴﾝﾄﾘｰ男子'!R65</f>
      </c>
      <c r="N65" s="51">
        <f>'ｴﾝﾄﾘｰ男子'!S65</f>
      </c>
      <c r="O65" s="51"/>
      <c r="P65" s="51"/>
      <c r="Q65" s="50" t="s">
        <v>163</v>
      </c>
      <c r="R65" s="51">
        <f>'ｴﾝﾄﾘｰ男子'!L65</f>
      </c>
      <c r="S65" s="50">
        <f>'ｴﾝﾄﾘｰ男子'!H65</f>
        <v>0</v>
      </c>
      <c r="AB65" s="51"/>
      <c r="AL65" s="51" t="str">
        <f t="shared" si="0"/>
        <v>
</v>
      </c>
    </row>
    <row r="66" spans="1:38" ht="13.5">
      <c r="A66" s="63">
        <f>'ｴﾝﾄﾘｰ男子'!A66</f>
        <v>65</v>
      </c>
      <c r="B66" s="52" t="str">
        <f>CONCATENATE('ｴﾝﾄﾘｰ男子'!Q66,RIGHT(F66,6),1)</f>
        <v>01</v>
      </c>
      <c r="C66" s="51">
        <v>1</v>
      </c>
      <c r="D66" s="51">
        <f>'ｴﾝﾄﾘｰ男子'!C66</f>
        <v>0</v>
      </c>
      <c r="E66" s="50">
        <f>'ｴﾝﾄﾘｰ男子'!D66</f>
        <v>0</v>
      </c>
      <c r="F66" s="51">
        <f>'ｴﾝﾄﾘｰ男子'!E66</f>
        <v>0</v>
      </c>
      <c r="G66" s="51">
        <f>'ｴﾝﾄﾘｰ男子'!P66</f>
        <v>1</v>
      </c>
      <c r="H66" s="51">
        <f>'ｴﾝﾄﾘｰ男子'!M66</f>
      </c>
      <c r="I66" s="51" t="e">
        <f>VLOOKUP('ｴﾝﾄﾘｰ男子'!B66,sa1!$B$6:$F$12,2)</f>
        <v>#N/A</v>
      </c>
      <c r="J66" s="50">
        <f>'ｴﾝﾄﾘｰ男子'!I66</f>
        <v>0</v>
      </c>
      <c r="K66" s="50">
        <f>'ｴﾝﾄﾘｰ男子'!N66</f>
      </c>
      <c r="L66" s="50">
        <f>'ｴﾝﾄﾘｰ男子'!O66</f>
      </c>
      <c r="M66" s="51">
        <f>'ｴﾝﾄﾘｰ男子'!R66</f>
      </c>
      <c r="N66" s="51">
        <f>'ｴﾝﾄﾘｰ男子'!S66</f>
      </c>
      <c r="O66" s="51"/>
      <c r="P66" s="51"/>
      <c r="Q66" s="50" t="s">
        <v>163</v>
      </c>
      <c r="R66" s="51">
        <f>'ｴﾝﾄﾘｰ男子'!L66</f>
      </c>
      <c r="S66" s="50">
        <f>'ｴﾝﾄﾘｰ男子'!H66</f>
        <v>0</v>
      </c>
      <c r="AB66" s="51"/>
      <c r="AL66" s="51" t="str">
        <f t="shared" si="0"/>
        <v>
</v>
      </c>
    </row>
    <row r="67" spans="1:38" ht="13.5">
      <c r="A67" s="63">
        <f>'ｴﾝﾄﾘｰ男子'!A67</f>
        <v>66</v>
      </c>
      <c r="B67" s="52" t="str">
        <f>CONCATENATE('ｴﾝﾄﾘｰ男子'!Q67,RIGHT(F67,6),1)</f>
        <v>01</v>
      </c>
      <c r="C67" s="51">
        <v>1</v>
      </c>
      <c r="D67" s="51">
        <f>'ｴﾝﾄﾘｰ男子'!C67</f>
        <v>0</v>
      </c>
      <c r="E67" s="50">
        <f>'ｴﾝﾄﾘｰ男子'!D67</f>
        <v>0</v>
      </c>
      <c r="F67" s="51">
        <f>'ｴﾝﾄﾘｰ男子'!E67</f>
        <v>0</v>
      </c>
      <c r="G67" s="51">
        <f>'ｴﾝﾄﾘｰ男子'!P67</f>
        <v>1</v>
      </c>
      <c r="H67" s="51">
        <f>'ｴﾝﾄﾘｰ男子'!M67</f>
      </c>
      <c r="I67" s="51" t="e">
        <f>VLOOKUP('ｴﾝﾄﾘｰ男子'!B67,sa1!$B$6:$F$12,2)</f>
        <v>#N/A</v>
      </c>
      <c r="J67" s="50">
        <f>'ｴﾝﾄﾘｰ男子'!I67</f>
        <v>0</v>
      </c>
      <c r="K67" s="50">
        <f>'ｴﾝﾄﾘｰ男子'!N67</f>
      </c>
      <c r="L67" s="50">
        <f>'ｴﾝﾄﾘｰ男子'!O67</f>
      </c>
      <c r="M67" s="51">
        <f>'ｴﾝﾄﾘｰ男子'!R67</f>
      </c>
      <c r="N67" s="51">
        <f>'ｴﾝﾄﾘｰ男子'!S67</f>
      </c>
      <c r="O67" s="51"/>
      <c r="P67" s="51"/>
      <c r="Q67" s="50" t="s">
        <v>163</v>
      </c>
      <c r="R67" s="51">
        <f>'ｴﾝﾄﾘｰ男子'!L67</f>
      </c>
      <c r="S67" s="50">
        <f>'ｴﾝﾄﾘｰ男子'!H67</f>
        <v>0</v>
      </c>
      <c r="AB67" s="51"/>
      <c r="AL67" s="51" t="str">
        <f aca="true" t="shared" si="1" ref="AL67:AL101">CHAR(13)&amp;CHAR(10)</f>
        <v>
</v>
      </c>
    </row>
    <row r="68" spans="1:38" ht="13.5">
      <c r="A68" s="63">
        <f>'ｴﾝﾄﾘｰ男子'!A68</f>
        <v>67</v>
      </c>
      <c r="B68" s="52" t="str">
        <f>CONCATENATE('ｴﾝﾄﾘｰ男子'!Q68,RIGHT(F68,6),1)</f>
        <v>01</v>
      </c>
      <c r="C68" s="51">
        <v>1</v>
      </c>
      <c r="D68" s="51">
        <f>'ｴﾝﾄﾘｰ男子'!C68</f>
        <v>0</v>
      </c>
      <c r="E68" s="50">
        <f>'ｴﾝﾄﾘｰ男子'!D68</f>
        <v>0</v>
      </c>
      <c r="F68" s="51">
        <f>'ｴﾝﾄﾘｰ男子'!E68</f>
        <v>0</v>
      </c>
      <c r="G68" s="51">
        <f>'ｴﾝﾄﾘｰ男子'!P68</f>
        <v>1</v>
      </c>
      <c r="H68" s="51">
        <f>'ｴﾝﾄﾘｰ男子'!M68</f>
      </c>
      <c r="I68" s="51" t="e">
        <f>VLOOKUP('ｴﾝﾄﾘｰ男子'!B68,sa1!$B$6:$F$12,2)</f>
        <v>#N/A</v>
      </c>
      <c r="J68" s="50">
        <f>'ｴﾝﾄﾘｰ男子'!I68</f>
        <v>0</v>
      </c>
      <c r="K68" s="50">
        <f>'ｴﾝﾄﾘｰ男子'!N68</f>
      </c>
      <c r="L68" s="50">
        <f>'ｴﾝﾄﾘｰ男子'!O68</f>
      </c>
      <c r="M68" s="51">
        <f>'ｴﾝﾄﾘｰ男子'!R68</f>
      </c>
      <c r="N68" s="51">
        <f>'ｴﾝﾄﾘｰ男子'!S68</f>
      </c>
      <c r="O68" s="51"/>
      <c r="P68" s="51"/>
      <c r="Q68" s="50" t="s">
        <v>163</v>
      </c>
      <c r="R68" s="51">
        <f>'ｴﾝﾄﾘｰ男子'!L68</f>
      </c>
      <c r="S68" s="50">
        <f>'ｴﾝﾄﾘｰ男子'!H68</f>
        <v>0</v>
      </c>
      <c r="AB68" s="51"/>
      <c r="AL68" s="51" t="str">
        <f t="shared" si="1"/>
        <v>
</v>
      </c>
    </row>
    <row r="69" spans="1:38" ht="13.5">
      <c r="A69" s="63">
        <f>'ｴﾝﾄﾘｰ男子'!A69</f>
        <v>68</v>
      </c>
      <c r="B69" s="52" t="str">
        <f>CONCATENATE('ｴﾝﾄﾘｰ男子'!Q69,RIGHT(F69,6),1)</f>
        <v>01</v>
      </c>
      <c r="C69" s="51">
        <v>1</v>
      </c>
      <c r="D69" s="51">
        <f>'ｴﾝﾄﾘｰ男子'!C69</f>
        <v>0</v>
      </c>
      <c r="E69" s="50">
        <f>'ｴﾝﾄﾘｰ男子'!D69</f>
        <v>0</v>
      </c>
      <c r="F69" s="51">
        <f>'ｴﾝﾄﾘｰ男子'!E69</f>
        <v>0</v>
      </c>
      <c r="G69" s="51">
        <f>'ｴﾝﾄﾘｰ男子'!P69</f>
        <v>1</v>
      </c>
      <c r="H69" s="51">
        <f>'ｴﾝﾄﾘｰ男子'!M69</f>
      </c>
      <c r="I69" s="51" t="e">
        <f>VLOOKUP('ｴﾝﾄﾘｰ男子'!B69,sa1!$B$6:$F$12,2)</f>
        <v>#N/A</v>
      </c>
      <c r="J69" s="50">
        <f>'ｴﾝﾄﾘｰ男子'!I69</f>
        <v>0</v>
      </c>
      <c r="K69" s="50">
        <f>'ｴﾝﾄﾘｰ男子'!N69</f>
      </c>
      <c r="L69" s="50">
        <f>'ｴﾝﾄﾘｰ男子'!O69</f>
      </c>
      <c r="M69" s="51">
        <f>'ｴﾝﾄﾘｰ男子'!R69</f>
      </c>
      <c r="N69" s="51">
        <f>'ｴﾝﾄﾘｰ男子'!S69</f>
      </c>
      <c r="O69" s="51"/>
      <c r="P69" s="51"/>
      <c r="Q69" s="50" t="s">
        <v>163</v>
      </c>
      <c r="R69" s="51">
        <f>'ｴﾝﾄﾘｰ男子'!L69</f>
      </c>
      <c r="S69" s="50">
        <f>'ｴﾝﾄﾘｰ男子'!H69</f>
        <v>0</v>
      </c>
      <c r="AB69" s="51"/>
      <c r="AL69" s="51" t="str">
        <f t="shared" si="1"/>
        <v>
</v>
      </c>
    </row>
    <row r="70" spans="1:38" ht="13.5">
      <c r="A70" s="63">
        <f>'ｴﾝﾄﾘｰ男子'!A70</f>
        <v>69</v>
      </c>
      <c r="B70" s="52" t="str">
        <f>CONCATENATE('ｴﾝﾄﾘｰ男子'!Q70,RIGHT(F70,6),1)</f>
        <v>01</v>
      </c>
      <c r="C70" s="51">
        <v>1</v>
      </c>
      <c r="D70" s="51">
        <f>'ｴﾝﾄﾘｰ男子'!C70</f>
        <v>0</v>
      </c>
      <c r="E70" s="50">
        <f>'ｴﾝﾄﾘｰ男子'!D70</f>
        <v>0</v>
      </c>
      <c r="F70" s="51">
        <f>'ｴﾝﾄﾘｰ男子'!E70</f>
        <v>0</v>
      </c>
      <c r="G70" s="51">
        <f>'ｴﾝﾄﾘｰ男子'!P70</f>
        <v>1</v>
      </c>
      <c r="H70" s="51">
        <f>'ｴﾝﾄﾘｰ男子'!M70</f>
      </c>
      <c r="I70" s="51" t="e">
        <f>VLOOKUP('ｴﾝﾄﾘｰ男子'!B70,sa1!$B$6:$F$12,2)</f>
        <v>#N/A</v>
      </c>
      <c r="J70" s="50">
        <f>'ｴﾝﾄﾘｰ男子'!I70</f>
        <v>0</v>
      </c>
      <c r="K70" s="50">
        <f>'ｴﾝﾄﾘｰ男子'!N70</f>
      </c>
      <c r="L70" s="50">
        <f>'ｴﾝﾄﾘｰ男子'!O70</f>
      </c>
      <c r="M70" s="51">
        <f>'ｴﾝﾄﾘｰ男子'!R70</f>
      </c>
      <c r="N70" s="51">
        <f>'ｴﾝﾄﾘｰ男子'!S70</f>
      </c>
      <c r="O70" s="51"/>
      <c r="P70" s="51"/>
      <c r="Q70" s="50" t="s">
        <v>163</v>
      </c>
      <c r="R70" s="51">
        <f>'ｴﾝﾄﾘｰ男子'!L70</f>
      </c>
      <c r="S70" s="50">
        <f>'ｴﾝﾄﾘｰ男子'!H70</f>
        <v>0</v>
      </c>
      <c r="AB70" s="51"/>
      <c r="AL70" s="51" t="str">
        <f t="shared" si="1"/>
        <v>
</v>
      </c>
    </row>
    <row r="71" spans="1:38" ht="13.5">
      <c r="A71" s="63">
        <f>'ｴﾝﾄﾘｰ男子'!A71</f>
        <v>70</v>
      </c>
      <c r="B71" s="52" t="str">
        <f>CONCATENATE('ｴﾝﾄﾘｰ男子'!Q71,RIGHT(F71,6),1)</f>
        <v>01</v>
      </c>
      <c r="C71" s="51">
        <v>1</v>
      </c>
      <c r="D71" s="51">
        <f>'ｴﾝﾄﾘｰ男子'!C71</f>
        <v>0</v>
      </c>
      <c r="E71" s="50">
        <f>'ｴﾝﾄﾘｰ男子'!D71</f>
        <v>0</v>
      </c>
      <c r="F71" s="51">
        <f>'ｴﾝﾄﾘｰ男子'!E71</f>
        <v>0</v>
      </c>
      <c r="G71" s="51">
        <f>'ｴﾝﾄﾘｰ男子'!P71</f>
        <v>1</v>
      </c>
      <c r="H71" s="51">
        <f>'ｴﾝﾄﾘｰ男子'!M71</f>
      </c>
      <c r="I71" s="51" t="e">
        <f>VLOOKUP('ｴﾝﾄﾘｰ男子'!B71,sa1!$B$6:$F$12,2)</f>
        <v>#N/A</v>
      </c>
      <c r="J71" s="50">
        <f>'ｴﾝﾄﾘｰ男子'!I71</f>
        <v>0</v>
      </c>
      <c r="K71" s="50">
        <f>'ｴﾝﾄﾘｰ男子'!N71</f>
      </c>
      <c r="L71" s="50">
        <f>'ｴﾝﾄﾘｰ男子'!O71</f>
      </c>
      <c r="M71" s="51">
        <f>'ｴﾝﾄﾘｰ男子'!R71</f>
      </c>
      <c r="N71" s="51">
        <f>'ｴﾝﾄﾘｰ男子'!S71</f>
      </c>
      <c r="O71" s="51"/>
      <c r="P71" s="51"/>
      <c r="Q71" s="50" t="s">
        <v>163</v>
      </c>
      <c r="R71" s="51">
        <f>'ｴﾝﾄﾘｰ男子'!L71</f>
      </c>
      <c r="S71" s="50">
        <f>'ｴﾝﾄﾘｰ男子'!H71</f>
        <v>0</v>
      </c>
      <c r="AB71" s="51"/>
      <c r="AL71" s="51" t="str">
        <f t="shared" si="1"/>
        <v>
</v>
      </c>
    </row>
    <row r="72" spans="1:38" ht="13.5">
      <c r="A72" s="63">
        <f>'ｴﾝﾄﾘｰ男子'!A72</f>
        <v>71</v>
      </c>
      <c r="B72" s="52" t="str">
        <f>CONCATENATE('ｴﾝﾄﾘｰ男子'!Q72,RIGHT(F72,6),1)</f>
        <v>01</v>
      </c>
      <c r="C72" s="51">
        <v>1</v>
      </c>
      <c r="D72" s="51">
        <f>'ｴﾝﾄﾘｰ男子'!C72</f>
        <v>0</v>
      </c>
      <c r="E72" s="50">
        <f>'ｴﾝﾄﾘｰ男子'!D72</f>
        <v>0</v>
      </c>
      <c r="F72" s="51">
        <f>'ｴﾝﾄﾘｰ男子'!E72</f>
        <v>0</v>
      </c>
      <c r="G72" s="51">
        <f>'ｴﾝﾄﾘｰ男子'!P72</f>
        <v>1</v>
      </c>
      <c r="H72" s="51">
        <f>'ｴﾝﾄﾘｰ男子'!M72</f>
      </c>
      <c r="I72" s="51" t="e">
        <f>VLOOKUP('ｴﾝﾄﾘｰ男子'!B72,sa1!$B$6:$F$12,2)</f>
        <v>#N/A</v>
      </c>
      <c r="J72" s="50">
        <f>'ｴﾝﾄﾘｰ男子'!I72</f>
        <v>0</v>
      </c>
      <c r="K72" s="50">
        <f>'ｴﾝﾄﾘｰ男子'!N72</f>
      </c>
      <c r="L72" s="50">
        <f>'ｴﾝﾄﾘｰ男子'!O72</f>
      </c>
      <c r="M72" s="51">
        <f>'ｴﾝﾄﾘｰ男子'!R72</f>
      </c>
      <c r="N72" s="51">
        <f>'ｴﾝﾄﾘｰ男子'!S72</f>
      </c>
      <c r="O72" s="51"/>
      <c r="P72" s="51"/>
      <c r="Q72" s="50" t="s">
        <v>163</v>
      </c>
      <c r="R72" s="51">
        <f>'ｴﾝﾄﾘｰ男子'!L72</f>
      </c>
      <c r="S72" s="50">
        <f>'ｴﾝﾄﾘｰ男子'!H72</f>
        <v>0</v>
      </c>
      <c r="AB72" s="51"/>
      <c r="AL72" s="51" t="str">
        <f t="shared" si="1"/>
        <v>
</v>
      </c>
    </row>
    <row r="73" spans="1:38" ht="13.5">
      <c r="A73" s="63">
        <f>'ｴﾝﾄﾘｰ男子'!A73</f>
        <v>72</v>
      </c>
      <c r="B73" s="52" t="str">
        <f>CONCATENATE('ｴﾝﾄﾘｰ男子'!Q73,RIGHT(F73,6),1)</f>
        <v>01</v>
      </c>
      <c r="C73" s="51">
        <v>1</v>
      </c>
      <c r="D73" s="51">
        <f>'ｴﾝﾄﾘｰ男子'!C73</f>
        <v>0</v>
      </c>
      <c r="E73" s="50">
        <f>'ｴﾝﾄﾘｰ男子'!D73</f>
        <v>0</v>
      </c>
      <c r="F73" s="51">
        <f>'ｴﾝﾄﾘｰ男子'!E73</f>
        <v>0</v>
      </c>
      <c r="G73" s="51">
        <f>'ｴﾝﾄﾘｰ男子'!P73</f>
        <v>1</v>
      </c>
      <c r="H73" s="51">
        <f>'ｴﾝﾄﾘｰ男子'!M73</f>
      </c>
      <c r="I73" s="51" t="e">
        <f>VLOOKUP('ｴﾝﾄﾘｰ男子'!B73,sa1!$B$6:$F$12,2)</f>
        <v>#N/A</v>
      </c>
      <c r="J73" s="50">
        <f>'ｴﾝﾄﾘｰ男子'!I73</f>
        <v>0</v>
      </c>
      <c r="K73" s="50">
        <f>'ｴﾝﾄﾘｰ男子'!N73</f>
      </c>
      <c r="L73" s="50">
        <f>'ｴﾝﾄﾘｰ男子'!O73</f>
      </c>
      <c r="M73" s="51">
        <f>'ｴﾝﾄﾘｰ男子'!R73</f>
      </c>
      <c r="N73" s="51">
        <f>'ｴﾝﾄﾘｰ男子'!S73</f>
      </c>
      <c r="O73" s="51"/>
      <c r="P73" s="51"/>
      <c r="Q73" s="50" t="s">
        <v>163</v>
      </c>
      <c r="R73" s="51">
        <f>'ｴﾝﾄﾘｰ男子'!L73</f>
      </c>
      <c r="S73" s="50">
        <f>'ｴﾝﾄﾘｰ男子'!H73</f>
        <v>0</v>
      </c>
      <c r="AB73" s="51"/>
      <c r="AL73" s="51" t="str">
        <f t="shared" si="1"/>
        <v>
</v>
      </c>
    </row>
    <row r="74" spans="1:38" ht="13.5">
      <c r="A74" s="63">
        <f>'ｴﾝﾄﾘｰ男子'!A74</f>
        <v>73</v>
      </c>
      <c r="B74" s="52" t="str">
        <f>CONCATENATE('ｴﾝﾄﾘｰ男子'!Q74,RIGHT(F74,6),1)</f>
        <v>01</v>
      </c>
      <c r="C74" s="51">
        <v>1</v>
      </c>
      <c r="D74" s="51">
        <f>'ｴﾝﾄﾘｰ男子'!C74</f>
        <v>0</v>
      </c>
      <c r="E74" s="50">
        <f>'ｴﾝﾄﾘｰ男子'!D74</f>
        <v>0</v>
      </c>
      <c r="F74" s="51">
        <f>'ｴﾝﾄﾘｰ男子'!E74</f>
        <v>0</v>
      </c>
      <c r="G74" s="51">
        <f>'ｴﾝﾄﾘｰ男子'!P74</f>
        <v>1</v>
      </c>
      <c r="H74" s="51">
        <f>'ｴﾝﾄﾘｰ男子'!M74</f>
      </c>
      <c r="I74" s="51" t="e">
        <f>VLOOKUP('ｴﾝﾄﾘｰ男子'!B74,sa1!$B$6:$F$12,2)</f>
        <v>#N/A</v>
      </c>
      <c r="J74" s="50">
        <f>'ｴﾝﾄﾘｰ男子'!I74</f>
        <v>0</v>
      </c>
      <c r="K74" s="50">
        <f>'ｴﾝﾄﾘｰ男子'!N74</f>
      </c>
      <c r="L74" s="50">
        <f>'ｴﾝﾄﾘｰ男子'!O74</f>
      </c>
      <c r="M74" s="51">
        <f>'ｴﾝﾄﾘｰ男子'!R74</f>
      </c>
      <c r="N74" s="51">
        <f>'ｴﾝﾄﾘｰ男子'!S74</f>
      </c>
      <c r="O74" s="51"/>
      <c r="P74" s="51"/>
      <c r="Q74" s="50" t="s">
        <v>163</v>
      </c>
      <c r="R74" s="51">
        <f>'ｴﾝﾄﾘｰ男子'!L74</f>
      </c>
      <c r="S74" s="50">
        <f>'ｴﾝﾄﾘｰ男子'!H74</f>
        <v>0</v>
      </c>
      <c r="AB74" s="51"/>
      <c r="AL74" s="51" t="str">
        <f t="shared" si="1"/>
        <v>
</v>
      </c>
    </row>
    <row r="75" spans="1:38" ht="13.5">
      <c r="A75" s="63">
        <f>'ｴﾝﾄﾘｰ男子'!A75</f>
        <v>74</v>
      </c>
      <c r="B75" s="52" t="str">
        <f>CONCATENATE('ｴﾝﾄﾘｰ男子'!Q75,RIGHT(F75,6),1)</f>
        <v>01</v>
      </c>
      <c r="C75" s="51">
        <v>1</v>
      </c>
      <c r="D75" s="51">
        <f>'ｴﾝﾄﾘｰ男子'!C75</f>
        <v>0</v>
      </c>
      <c r="E75" s="50">
        <f>'ｴﾝﾄﾘｰ男子'!D75</f>
        <v>0</v>
      </c>
      <c r="F75" s="51">
        <f>'ｴﾝﾄﾘｰ男子'!E75</f>
        <v>0</v>
      </c>
      <c r="G75" s="51">
        <f>'ｴﾝﾄﾘｰ男子'!P75</f>
        <v>1</v>
      </c>
      <c r="H75" s="51">
        <f>'ｴﾝﾄﾘｰ男子'!M75</f>
      </c>
      <c r="I75" s="51" t="e">
        <f>VLOOKUP('ｴﾝﾄﾘｰ男子'!B75,sa1!$B$6:$F$12,2)</f>
        <v>#N/A</v>
      </c>
      <c r="J75" s="50">
        <f>'ｴﾝﾄﾘｰ男子'!I75</f>
        <v>0</v>
      </c>
      <c r="K75" s="50">
        <f>'ｴﾝﾄﾘｰ男子'!N75</f>
      </c>
      <c r="L75" s="50">
        <f>'ｴﾝﾄﾘｰ男子'!O75</f>
      </c>
      <c r="M75" s="51">
        <f>'ｴﾝﾄﾘｰ男子'!R75</f>
      </c>
      <c r="N75" s="51">
        <f>'ｴﾝﾄﾘｰ男子'!S75</f>
      </c>
      <c r="O75" s="51"/>
      <c r="P75" s="51"/>
      <c r="Q75" s="50" t="s">
        <v>163</v>
      </c>
      <c r="R75" s="51">
        <f>'ｴﾝﾄﾘｰ男子'!L75</f>
      </c>
      <c r="S75" s="50">
        <f>'ｴﾝﾄﾘｰ男子'!H75</f>
        <v>0</v>
      </c>
      <c r="AB75" s="51"/>
      <c r="AL75" s="51" t="str">
        <f t="shared" si="1"/>
        <v>
</v>
      </c>
    </row>
    <row r="76" spans="1:38" ht="13.5">
      <c r="A76" s="63">
        <f>'ｴﾝﾄﾘｰ男子'!A76</f>
        <v>75</v>
      </c>
      <c r="B76" s="52" t="str">
        <f>CONCATENATE('ｴﾝﾄﾘｰ男子'!Q76,RIGHT(F76,6),1)</f>
        <v>01</v>
      </c>
      <c r="C76" s="51">
        <v>1</v>
      </c>
      <c r="D76" s="51">
        <f>'ｴﾝﾄﾘｰ男子'!C76</f>
        <v>0</v>
      </c>
      <c r="E76" s="50">
        <f>'ｴﾝﾄﾘｰ男子'!D76</f>
        <v>0</v>
      </c>
      <c r="F76" s="51">
        <f>'ｴﾝﾄﾘｰ男子'!E76</f>
        <v>0</v>
      </c>
      <c r="G76" s="51">
        <f>'ｴﾝﾄﾘｰ男子'!P76</f>
        <v>1</v>
      </c>
      <c r="H76" s="51">
        <f>'ｴﾝﾄﾘｰ男子'!M76</f>
      </c>
      <c r="I76" s="51" t="e">
        <f>VLOOKUP('ｴﾝﾄﾘｰ男子'!B76,sa1!$B$6:$F$12,2)</f>
        <v>#N/A</v>
      </c>
      <c r="J76" s="50">
        <f>'ｴﾝﾄﾘｰ男子'!I76</f>
        <v>0</v>
      </c>
      <c r="K76" s="50">
        <f>'ｴﾝﾄﾘｰ男子'!N76</f>
      </c>
      <c r="L76" s="50">
        <f>'ｴﾝﾄﾘｰ男子'!O76</f>
      </c>
      <c r="M76" s="51">
        <f>'ｴﾝﾄﾘｰ男子'!R76</f>
      </c>
      <c r="N76" s="51">
        <f>'ｴﾝﾄﾘｰ男子'!S76</f>
      </c>
      <c r="O76" s="51"/>
      <c r="P76" s="51"/>
      <c r="Q76" s="50" t="s">
        <v>163</v>
      </c>
      <c r="R76" s="51">
        <f>'ｴﾝﾄﾘｰ男子'!L76</f>
      </c>
      <c r="S76" s="50">
        <f>'ｴﾝﾄﾘｰ男子'!H76</f>
        <v>0</v>
      </c>
      <c r="AB76" s="51"/>
      <c r="AL76" s="51" t="str">
        <f t="shared" si="1"/>
        <v>
</v>
      </c>
    </row>
    <row r="77" spans="1:38" ht="13.5">
      <c r="A77" s="63">
        <f>'ｴﾝﾄﾘｰ男子'!A77</f>
        <v>76</v>
      </c>
      <c r="B77" s="52" t="str">
        <f>CONCATENATE('ｴﾝﾄﾘｰ男子'!Q77,RIGHT(F77,6),1)</f>
        <v>01</v>
      </c>
      <c r="C77" s="51">
        <v>1</v>
      </c>
      <c r="D77" s="51">
        <f>'ｴﾝﾄﾘｰ男子'!C77</f>
        <v>0</v>
      </c>
      <c r="E77" s="50">
        <f>'ｴﾝﾄﾘｰ男子'!D77</f>
        <v>0</v>
      </c>
      <c r="F77" s="51">
        <f>'ｴﾝﾄﾘｰ男子'!E77</f>
        <v>0</v>
      </c>
      <c r="G77" s="51">
        <f>'ｴﾝﾄﾘｰ男子'!P77</f>
        <v>1</v>
      </c>
      <c r="H77" s="51">
        <f>'ｴﾝﾄﾘｰ男子'!M77</f>
      </c>
      <c r="I77" s="51" t="e">
        <f>VLOOKUP('ｴﾝﾄﾘｰ男子'!B77,sa1!$B$6:$F$12,2)</f>
        <v>#N/A</v>
      </c>
      <c r="J77" s="50">
        <f>'ｴﾝﾄﾘｰ男子'!I77</f>
        <v>0</v>
      </c>
      <c r="K77" s="50">
        <f>'ｴﾝﾄﾘｰ男子'!N77</f>
      </c>
      <c r="L77" s="50">
        <f>'ｴﾝﾄﾘｰ男子'!O77</f>
      </c>
      <c r="M77" s="51">
        <f>'ｴﾝﾄﾘｰ男子'!R77</f>
      </c>
      <c r="N77" s="51">
        <f>'ｴﾝﾄﾘｰ男子'!S77</f>
      </c>
      <c r="O77" s="51"/>
      <c r="P77" s="51"/>
      <c r="Q77" s="50" t="s">
        <v>163</v>
      </c>
      <c r="R77" s="51">
        <f>'ｴﾝﾄﾘｰ男子'!L77</f>
      </c>
      <c r="S77" s="50">
        <f>'ｴﾝﾄﾘｰ男子'!H77</f>
        <v>0</v>
      </c>
      <c r="AB77" s="51"/>
      <c r="AL77" s="51" t="str">
        <f t="shared" si="1"/>
        <v>
</v>
      </c>
    </row>
    <row r="78" spans="1:38" ht="13.5">
      <c r="A78" s="63">
        <f>'ｴﾝﾄﾘｰ男子'!A78</f>
        <v>77</v>
      </c>
      <c r="B78" s="52" t="str">
        <f>CONCATENATE('ｴﾝﾄﾘｰ男子'!Q78,RIGHT(F78,6),1)</f>
        <v>01</v>
      </c>
      <c r="C78" s="51">
        <v>1</v>
      </c>
      <c r="D78" s="51">
        <f>'ｴﾝﾄﾘｰ男子'!C78</f>
        <v>0</v>
      </c>
      <c r="E78" s="50">
        <f>'ｴﾝﾄﾘｰ男子'!D78</f>
        <v>0</v>
      </c>
      <c r="F78" s="51">
        <f>'ｴﾝﾄﾘｰ男子'!E78</f>
        <v>0</v>
      </c>
      <c r="G78" s="51">
        <f>'ｴﾝﾄﾘｰ男子'!P78</f>
        <v>1</v>
      </c>
      <c r="H78" s="51">
        <f>'ｴﾝﾄﾘｰ男子'!M78</f>
      </c>
      <c r="I78" s="51" t="e">
        <f>VLOOKUP('ｴﾝﾄﾘｰ男子'!B78,sa1!$B$6:$F$12,2)</f>
        <v>#N/A</v>
      </c>
      <c r="J78" s="50">
        <f>'ｴﾝﾄﾘｰ男子'!I78</f>
        <v>0</v>
      </c>
      <c r="K78" s="50">
        <f>'ｴﾝﾄﾘｰ男子'!N78</f>
      </c>
      <c r="L78" s="50">
        <f>'ｴﾝﾄﾘｰ男子'!O78</f>
      </c>
      <c r="M78" s="51">
        <f>'ｴﾝﾄﾘｰ男子'!R78</f>
      </c>
      <c r="N78" s="51">
        <f>'ｴﾝﾄﾘｰ男子'!S78</f>
      </c>
      <c r="O78" s="51"/>
      <c r="P78" s="51"/>
      <c r="Q78" s="50" t="s">
        <v>163</v>
      </c>
      <c r="R78" s="51">
        <f>'ｴﾝﾄﾘｰ男子'!L78</f>
      </c>
      <c r="S78" s="50">
        <f>'ｴﾝﾄﾘｰ男子'!H78</f>
        <v>0</v>
      </c>
      <c r="AB78" s="51"/>
      <c r="AL78" s="51" t="str">
        <f t="shared" si="1"/>
        <v>
</v>
      </c>
    </row>
    <row r="79" spans="1:38" ht="13.5">
      <c r="A79" s="63">
        <f>'ｴﾝﾄﾘｰ男子'!A79</f>
        <v>78</v>
      </c>
      <c r="B79" s="52" t="str">
        <f>CONCATENATE('ｴﾝﾄﾘｰ男子'!Q79,RIGHT(F79,6),1)</f>
        <v>01</v>
      </c>
      <c r="C79" s="51">
        <v>1</v>
      </c>
      <c r="D79" s="51">
        <f>'ｴﾝﾄﾘｰ男子'!C79</f>
        <v>0</v>
      </c>
      <c r="E79" s="50">
        <f>'ｴﾝﾄﾘｰ男子'!D79</f>
        <v>0</v>
      </c>
      <c r="F79" s="51">
        <f>'ｴﾝﾄﾘｰ男子'!E79</f>
        <v>0</v>
      </c>
      <c r="G79" s="51">
        <f>'ｴﾝﾄﾘｰ男子'!P79</f>
        <v>1</v>
      </c>
      <c r="H79" s="51">
        <f>'ｴﾝﾄﾘｰ男子'!M79</f>
      </c>
      <c r="I79" s="51" t="e">
        <f>VLOOKUP('ｴﾝﾄﾘｰ男子'!B79,sa1!$B$6:$F$12,2)</f>
        <v>#N/A</v>
      </c>
      <c r="J79" s="50">
        <f>'ｴﾝﾄﾘｰ男子'!I79</f>
        <v>0</v>
      </c>
      <c r="K79" s="50">
        <f>'ｴﾝﾄﾘｰ男子'!N79</f>
      </c>
      <c r="L79" s="50">
        <f>'ｴﾝﾄﾘｰ男子'!O79</f>
      </c>
      <c r="M79" s="51">
        <f>'ｴﾝﾄﾘｰ男子'!R79</f>
      </c>
      <c r="N79" s="51">
        <f>'ｴﾝﾄﾘｰ男子'!S79</f>
      </c>
      <c r="O79" s="51"/>
      <c r="P79" s="51"/>
      <c r="Q79" s="50" t="s">
        <v>163</v>
      </c>
      <c r="R79" s="51">
        <f>'ｴﾝﾄﾘｰ男子'!L79</f>
      </c>
      <c r="S79" s="50">
        <f>'ｴﾝﾄﾘｰ男子'!H79</f>
        <v>0</v>
      </c>
      <c r="AB79" s="51"/>
      <c r="AL79" s="51" t="str">
        <f t="shared" si="1"/>
        <v>
</v>
      </c>
    </row>
    <row r="80" spans="1:38" ht="13.5">
      <c r="A80" s="63">
        <f>'ｴﾝﾄﾘｰ男子'!A80</f>
        <v>79</v>
      </c>
      <c r="B80" s="52" t="str">
        <f>CONCATENATE('ｴﾝﾄﾘｰ男子'!Q80,RIGHT(F80,6),1)</f>
        <v>01</v>
      </c>
      <c r="C80" s="51">
        <v>1</v>
      </c>
      <c r="D80" s="51">
        <f>'ｴﾝﾄﾘｰ男子'!C80</f>
        <v>0</v>
      </c>
      <c r="E80" s="50">
        <f>'ｴﾝﾄﾘｰ男子'!D80</f>
        <v>0</v>
      </c>
      <c r="F80" s="51">
        <f>'ｴﾝﾄﾘｰ男子'!E80</f>
        <v>0</v>
      </c>
      <c r="G80" s="51">
        <f>'ｴﾝﾄﾘｰ男子'!P80</f>
        <v>1</v>
      </c>
      <c r="H80" s="51">
        <f>'ｴﾝﾄﾘｰ男子'!M80</f>
      </c>
      <c r="I80" s="51" t="e">
        <f>VLOOKUP('ｴﾝﾄﾘｰ男子'!B80,sa1!$B$6:$F$12,2)</f>
        <v>#N/A</v>
      </c>
      <c r="J80" s="50">
        <f>'ｴﾝﾄﾘｰ男子'!I80</f>
        <v>0</v>
      </c>
      <c r="K80" s="50">
        <f>'ｴﾝﾄﾘｰ男子'!N80</f>
      </c>
      <c r="L80" s="50">
        <f>'ｴﾝﾄﾘｰ男子'!O80</f>
      </c>
      <c r="M80" s="51">
        <f>'ｴﾝﾄﾘｰ男子'!R80</f>
      </c>
      <c r="N80" s="51">
        <f>'ｴﾝﾄﾘｰ男子'!S80</f>
      </c>
      <c r="O80" s="51"/>
      <c r="P80" s="51"/>
      <c r="Q80" s="50" t="s">
        <v>163</v>
      </c>
      <c r="R80" s="51">
        <f>'ｴﾝﾄﾘｰ男子'!L80</f>
      </c>
      <c r="S80" s="50">
        <f>'ｴﾝﾄﾘｰ男子'!H80</f>
        <v>0</v>
      </c>
      <c r="AB80" s="51"/>
      <c r="AL80" s="51" t="str">
        <f t="shared" si="1"/>
        <v>
</v>
      </c>
    </row>
    <row r="81" spans="1:38" ht="13.5">
      <c r="A81" s="63">
        <f>'ｴﾝﾄﾘｰ男子'!A81</f>
        <v>80</v>
      </c>
      <c r="B81" s="52" t="str">
        <f>CONCATENATE('ｴﾝﾄﾘｰ男子'!Q81,RIGHT(F81,6),1)</f>
        <v>01</v>
      </c>
      <c r="C81" s="51">
        <v>1</v>
      </c>
      <c r="D81" s="51">
        <f>'ｴﾝﾄﾘｰ男子'!C81</f>
        <v>0</v>
      </c>
      <c r="E81" s="50">
        <f>'ｴﾝﾄﾘｰ男子'!D81</f>
        <v>0</v>
      </c>
      <c r="F81" s="51">
        <f>'ｴﾝﾄﾘｰ男子'!E81</f>
        <v>0</v>
      </c>
      <c r="G81" s="51">
        <f>'ｴﾝﾄﾘｰ男子'!P81</f>
        <v>1</v>
      </c>
      <c r="H81" s="51">
        <f>'ｴﾝﾄﾘｰ男子'!M81</f>
      </c>
      <c r="I81" s="51" t="e">
        <f>VLOOKUP('ｴﾝﾄﾘｰ男子'!B81,sa1!$B$6:$F$12,2)</f>
        <v>#N/A</v>
      </c>
      <c r="J81" s="50">
        <f>'ｴﾝﾄﾘｰ男子'!I81</f>
        <v>0</v>
      </c>
      <c r="K81" s="50">
        <f>'ｴﾝﾄﾘｰ男子'!N81</f>
      </c>
      <c r="L81" s="50">
        <f>'ｴﾝﾄﾘｰ男子'!O81</f>
      </c>
      <c r="M81" s="51">
        <f>'ｴﾝﾄﾘｰ男子'!R81</f>
      </c>
      <c r="N81" s="51">
        <f>'ｴﾝﾄﾘｰ男子'!S81</f>
      </c>
      <c r="O81" s="51"/>
      <c r="P81" s="51"/>
      <c r="Q81" s="50" t="s">
        <v>163</v>
      </c>
      <c r="R81" s="51">
        <f>'ｴﾝﾄﾘｰ男子'!L81</f>
      </c>
      <c r="S81" s="50">
        <f>'ｴﾝﾄﾘｰ男子'!H81</f>
        <v>0</v>
      </c>
      <c r="AB81" s="51"/>
      <c r="AL81" s="51" t="str">
        <f t="shared" si="1"/>
        <v>
</v>
      </c>
    </row>
    <row r="82" spans="1:38" ht="13.5">
      <c r="A82" s="63">
        <f>'ｴﾝﾄﾘｰ男子'!A82</f>
        <v>81</v>
      </c>
      <c r="B82" s="52" t="str">
        <f>CONCATENATE('ｴﾝﾄﾘｰ男子'!Q82,RIGHT(F82,6),1)</f>
        <v>01</v>
      </c>
      <c r="C82" s="51">
        <v>1</v>
      </c>
      <c r="D82" s="51">
        <f>'ｴﾝﾄﾘｰ男子'!C82</f>
        <v>0</v>
      </c>
      <c r="E82" s="50">
        <f>'ｴﾝﾄﾘｰ男子'!D82</f>
        <v>0</v>
      </c>
      <c r="F82" s="51">
        <f>'ｴﾝﾄﾘｰ男子'!E82</f>
        <v>0</v>
      </c>
      <c r="G82" s="51">
        <f>'ｴﾝﾄﾘｰ男子'!P82</f>
        <v>1</v>
      </c>
      <c r="H82" s="51">
        <f>'ｴﾝﾄﾘｰ男子'!M82</f>
      </c>
      <c r="I82" s="51" t="e">
        <f>VLOOKUP('ｴﾝﾄﾘｰ男子'!B82,sa1!$B$6:$F$12,2)</f>
        <v>#N/A</v>
      </c>
      <c r="J82" s="50">
        <f>'ｴﾝﾄﾘｰ男子'!I82</f>
        <v>0</v>
      </c>
      <c r="K82" s="50">
        <f>'ｴﾝﾄﾘｰ男子'!N82</f>
      </c>
      <c r="L82" s="50">
        <f>'ｴﾝﾄﾘｰ男子'!O82</f>
      </c>
      <c r="M82" s="51">
        <f>'ｴﾝﾄﾘｰ男子'!R82</f>
      </c>
      <c r="N82" s="51">
        <f>'ｴﾝﾄﾘｰ男子'!S82</f>
      </c>
      <c r="O82" s="51"/>
      <c r="P82" s="51"/>
      <c r="Q82" s="50" t="s">
        <v>163</v>
      </c>
      <c r="R82" s="51">
        <f>'ｴﾝﾄﾘｰ男子'!L82</f>
      </c>
      <c r="S82" s="50">
        <f>'ｴﾝﾄﾘｰ男子'!H82</f>
        <v>0</v>
      </c>
      <c r="AB82" s="51"/>
      <c r="AL82" s="51" t="str">
        <f t="shared" si="1"/>
        <v>
</v>
      </c>
    </row>
    <row r="83" spans="1:38" ht="13.5">
      <c r="A83" s="63">
        <f>'ｴﾝﾄﾘｰ男子'!A83</f>
        <v>82</v>
      </c>
      <c r="B83" s="52" t="str">
        <f>CONCATENATE('ｴﾝﾄﾘｰ男子'!Q83,RIGHT(F83,6),1)</f>
        <v>01</v>
      </c>
      <c r="C83" s="51">
        <v>1</v>
      </c>
      <c r="D83" s="51">
        <f>'ｴﾝﾄﾘｰ男子'!C83</f>
        <v>0</v>
      </c>
      <c r="E83" s="50">
        <f>'ｴﾝﾄﾘｰ男子'!D83</f>
        <v>0</v>
      </c>
      <c r="F83" s="51">
        <f>'ｴﾝﾄﾘｰ男子'!E83</f>
        <v>0</v>
      </c>
      <c r="G83" s="51">
        <f>'ｴﾝﾄﾘｰ男子'!P83</f>
        <v>1</v>
      </c>
      <c r="H83" s="51">
        <f>'ｴﾝﾄﾘｰ男子'!M83</f>
      </c>
      <c r="I83" s="51" t="e">
        <f>VLOOKUP('ｴﾝﾄﾘｰ男子'!B83,sa1!$B$6:$F$12,2)</f>
        <v>#N/A</v>
      </c>
      <c r="J83" s="50">
        <f>'ｴﾝﾄﾘｰ男子'!I83</f>
        <v>0</v>
      </c>
      <c r="K83" s="50">
        <f>'ｴﾝﾄﾘｰ男子'!N83</f>
      </c>
      <c r="L83" s="50">
        <f>'ｴﾝﾄﾘｰ男子'!O83</f>
      </c>
      <c r="M83" s="51">
        <f>'ｴﾝﾄﾘｰ男子'!R83</f>
      </c>
      <c r="N83" s="51">
        <f>'ｴﾝﾄﾘｰ男子'!S83</f>
      </c>
      <c r="O83" s="51"/>
      <c r="P83" s="51"/>
      <c r="Q83" s="50" t="s">
        <v>163</v>
      </c>
      <c r="R83" s="51">
        <f>'ｴﾝﾄﾘｰ男子'!L83</f>
      </c>
      <c r="S83" s="50">
        <f>'ｴﾝﾄﾘｰ男子'!H83</f>
        <v>0</v>
      </c>
      <c r="AB83" s="51"/>
      <c r="AL83" s="51" t="str">
        <f t="shared" si="1"/>
        <v>
</v>
      </c>
    </row>
    <row r="84" spans="1:38" ht="13.5">
      <c r="A84" s="63">
        <f>'ｴﾝﾄﾘｰ男子'!A84</f>
        <v>83</v>
      </c>
      <c r="B84" s="52" t="str">
        <f>CONCATENATE('ｴﾝﾄﾘｰ男子'!Q84,RIGHT(F84,6),1)</f>
        <v>01</v>
      </c>
      <c r="C84" s="51">
        <v>1</v>
      </c>
      <c r="D84" s="51">
        <f>'ｴﾝﾄﾘｰ男子'!C84</f>
        <v>0</v>
      </c>
      <c r="E84" s="50">
        <f>'ｴﾝﾄﾘｰ男子'!D84</f>
        <v>0</v>
      </c>
      <c r="F84" s="51">
        <f>'ｴﾝﾄﾘｰ男子'!E84</f>
        <v>0</v>
      </c>
      <c r="G84" s="51">
        <f>'ｴﾝﾄﾘｰ男子'!P84</f>
        <v>1</v>
      </c>
      <c r="H84" s="51">
        <f>'ｴﾝﾄﾘｰ男子'!M84</f>
      </c>
      <c r="I84" s="51" t="e">
        <f>VLOOKUP('ｴﾝﾄﾘｰ男子'!B84,sa1!$B$6:$F$12,2)</f>
        <v>#N/A</v>
      </c>
      <c r="J84" s="50">
        <f>'ｴﾝﾄﾘｰ男子'!I84</f>
        <v>0</v>
      </c>
      <c r="K84" s="50">
        <f>'ｴﾝﾄﾘｰ男子'!N84</f>
      </c>
      <c r="L84" s="50">
        <f>'ｴﾝﾄﾘｰ男子'!O84</f>
      </c>
      <c r="M84" s="51">
        <f>'ｴﾝﾄﾘｰ男子'!R84</f>
      </c>
      <c r="N84" s="51">
        <f>'ｴﾝﾄﾘｰ男子'!S84</f>
      </c>
      <c r="O84" s="51"/>
      <c r="P84" s="51"/>
      <c r="Q84" s="50" t="s">
        <v>163</v>
      </c>
      <c r="R84" s="51">
        <f>'ｴﾝﾄﾘｰ男子'!L84</f>
      </c>
      <c r="S84" s="50">
        <f>'ｴﾝﾄﾘｰ男子'!H84</f>
        <v>0</v>
      </c>
      <c r="AB84" s="51"/>
      <c r="AL84" s="51" t="str">
        <f t="shared" si="1"/>
        <v>
</v>
      </c>
    </row>
    <row r="85" spans="1:38" ht="13.5">
      <c r="A85" s="63">
        <f>'ｴﾝﾄﾘｰ男子'!A85</f>
        <v>84</v>
      </c>
      <c r="B85" s="52" t="str">
        <f>CONCATENATE('ｴﾝﾄﾘｰ男子'!Q85,RIGHT(F85,6),1)</f>
        <v>01</v>
      </c>
      <c r="C85" s="51">
        <v>1</v>
      </c>
      <c r="D85" s="51">
        <f>'ｴﾝﾄﾘｰ男子'!C85</f>
        <v>0</v>
      </c>
      <c r="E85" s="50">
        <f>'ｴﾝﾄﾘｰ男子'!D85</f>
        <v>0</v>
      </c>
      <c r="F85" s="51">
        <f>'ｴﾝﾄﾘｰ男子'!E85</f>
        <v>0</v>
      </c>
      <c r="G85" s="51">
        <f>'ｴﾝﾄﾘｰ男子'!P85</f>
        <v>1</v>
      </c>
      <c r="H85" s="51">
        <f>'ｴﾝﾄﾘｰ男子'!M85</f>
      </c>
      <c r="I85" s="51" t="e">
        <f>VLOOKUP('ｴﾝﾄﾘｰ男子'!B85,sa1!$B$6:$F$12,2)</f>
        <v>#N/A</v>
      </c>
      <c r="J85" s="50">
        <f>'ｴﾝﾄﾘｰ男子'!I85</f>
        <v>0</v>
      </c>
      <c r="K85" s="50">
        <f>'ｴﾝﾄﾘｰ男子'!N85</f>
      </c>
      <c r="L85" s="50">
        <f>'ｴﾝﾄﾘｰ男子'!O85</f>
      </c>
      <c r="M85" s="51">
        <f>'ｴﾝﾄﾘｰ男子'!R85</f>
      </c>
      <c r="N85" s="51">
        <f>'ｴﾝﾄﾘｰ男子'!S85</f>
      </c>
      <c r="O85" s="51"/>
      <c r="P85" s="51"/>
      <c r="Q85" s="50" t="s">
        <v>163</v>
      </c>
      <c r="R85" s="51">
        <f>'ｴﾝﾄﾘｰ男子'!L85</f>
      </c>
      <c r="S85" s="50">
        <f>'ｴﾝﾄﾘｰ男子'!H85</f>
        <v>0</v>
      </c>
      <c r="AB85" s="51"/>
      <c r="AL85" s="51" t="str">
        <f t="shared" si="1"/>
        <v>
</v>
      </c>
    </row>
    <row r="86" spans="1:38" ht="13.5">
      <c r="A86" s="63">
        <f>'ｴﾝﾄﾘｰ男子'!A86</f>
        <v>85</v>
      </c>
      <c r="B86" s="52" t="str">
        <f>CONCATENATE('ｴﾝﾄﾘｰ男子'!Q86,RIGHT(F86,6),1)</f>
        <v>01</v>
      </c>
      <c r="C86" s="51">
        <v>1</v>
      </c>
      <c r="D86" s="51">
        <f>'ｴﾝﾄﾘｰ男子'!C86</f>
        <v>0</v>
      </c>
      <c r="E86" s="50">
        <f>'ｴﾝﾄﾘｰ男子'!D86</f>
        <v>0</v>
      </c>
      <c r="F86" s="51">
        <f>'ｴﾝﾄﾘｰ男子'!E86</f>
        <v>0</v>
      </c>
      <c r="G86" s="51">
        <f>'ｴﾝﾄﾘｰ男子'!P86</f>
        <v>1</v>
      </c>
      <c r="H86" s="51">
        <f>'ｴﾝﾄﾘｰ男子'!M86</f>
      </c>
      <c r="I86" s="51" t="e">
        <f>VLOOKUP('ｴﾝﾄﾘｰ男子'!B86,sa1!$B$6:$F$12,2)</f>
        <v>#N/A</v>
      </c>
      <c r="J86" s="50">
        <f>'ｴﾝﾄﾘｰ男子'!I86</f>
        <v>0</v>
      </c>
      <c r="K86" s="50">
        <f>'ｴﾝﾄﾘｰ男子'!N86</f>
      </c>
      <c r="L86" s="50">
        <f>'ｴﾝﾄﾘｰ男子'!O86</f>
      </c>
      <c r="M86" s="51">
        <f>'ｴﾝﾄﾘｰ男子'!R86</f>
      </c>
      <c r="N86" s="51">
        <f>'ｴﾝﾄﾘｰ男子'!S86</f>
      </c>
      <c r="O86" s="51"/>
      <c r="P86" s="51"/>
      <c r="Q86" s="50" t="s">
        <v>163</v>
      </c>
      <c r="R86" s="51">
        <f>'ｴﾝﾄﾘｰ男子'!L86</f>
      </c>
      <c r="S86" s="50">
        <f>'ｴﾝﾄﾘｰ男子'!H86</f>
        <v>0</v>
      </c>
      <c r="AB86" s="51"/>
      <c r="AL86" s="51" t="str">
        <f t="shared" si="1"/>
        <v>
</v>
      </c>
    </row>
    <row r="87" spans="1:38" ht="13.5">
      <c r="A87" s="63">
        <f>'ｴﾝﾄﾘｰ男子'!A87</f>
        <v>86</v>
      </c>
      <c r="B87" s="52" t="str">
        <f>CONCATENATE('ｴﾝﾄﾘｰ男子'!Q87,RIGHT(F87,6),1)</f>
        <v>01</v>
      </c>
      <c r="C87" s="51">
        <v>1</v>
      </c>
      <c r="D87" s="51">
        <f>'ｴﾝﾄﾘｰ男子'!C87</f>
        <v>0</v>
      </c>
      <c r="E87" s="50">
        <f>'ｴﾝﾄﾘｰ男子'!D87</f>
        <v>0</v>
      </c>
      <c r="F87" s="51">
        <f>'ｴﾝﾄﾘｰ男子'!E87</f>
        <v>0</v>
      </c>
      <c r="G87" s="51">
        <f>'ｴﾝﾄﾘｰ男子'!P87</f>
        <v>1</v>
      </c>
      <c r="H87" s="51">
        <f>'ｴﾝﾄﾘｰ男子'!M87</f>
      </c>
      <c r="I87" s="51" t="e">
        <f>VLOOKUP('ｴﾝﾄﾘｰ男子'!B87,sa1!$B$6:$F$12,2)</f>
        <v>#N/A</v>
      </c>
      <c r="J87" s="50">
        <f>'ｴﾝﾄﾘｰ男子'!I87</f>
        <v>0</v>
      </c>
      <c r="K87" s="50">
        <f>'ｴﾝﾄﾘｰ男子'!N87</f>
      </c>
      <c r="L87" s="50">
        <f>'ｴﾝﾄﾘｰ男子'!O87</f>
      </c>
      <c r="M87" s="51">
        <f>'ｴﾝﾄﾘｰ男子'!R87</f>
      </c>
      <c r="N87" s="51">
        <f>'ｴﾝﾄﾘｰ男子'!S87</f>
      </c>
      <c r="O87" s="51"/>
      <c r="P87" s="51"/>
      <c r="Q87" s="50" t="s">
        <v>163</v>
      </c>
      <c r="R87" s="51">
        <f>'ｴﾝﾄﾘｰ男子'!L87</f>
      </c>
      <c r="S87" s="50">
        <f>'ｴﾝﾄﾘｰ男子'!H87</f>
        <v>0</v>
      </c>
      <c r="AB87" s="51"/>
      <c r="AL87" s="51" t="str">
        <f t="shared" si="1"/>
        <v>
</v>
      </c>
    </row>
    <row r="88" spans="1:38" ht="13.5">
      <c r="A88" s="63">
        <f>'ｴﾝﾄﾘｰ男子'!A88</f>
        <v>87</v>
      </c>
      <c r="B88" s="52" t="str">
        <f>CONCATENATE('ｴﾝﾄﾘｰ男子'!Q88,RIGHT(F88,6),1)</f>
        <v>01</v>
      </c>
      <c r="C88" s="51">
        <v>1</v>
      </c>
      <c r="D88" s="51">
        <f>'ｴﾝﾄﾘｰ男子'!C88</f>
        <v>0</v>
      </c>
      <c r="E88" s="50">
        <f>'ｴﾝﾄﾘｰ男子'!D88</f>
        <v>0</v>
      </c>
      <c r="F88" s="51">
        <f>'ｴﾝﾄﾘｰ男子'!E88</f>
        <v>0</v>
      </c>
      <c r="G88" s="51">
        <f>'ｴﾝﾄﾘｰ男子'!P88</f>
        <v>1</v>
      </c>
      <c r="H88" s="51">
        <f>'ｴﾝﾄﾘｰ男子'!M88</f>
      </c>
      <c r="I88" s="51" t="e">
        <f>VLOOKUP('ｴﾝﾄﾘｰ男子'!B88,sa1!$B$6:$F$12,2)</f>
        <v>#N/A</v>
      </c>
      <c r="J88" s="50">
        <f>'ｴﾝﾄﾘｰ男子'!I88</f>
        <v>0</v>
      </c>
      <c r="K88" s="50">
        <f>'ｴﾝﾄﾘｰ男子'!N88</f>
      </c>
      <c r="L88" s="50">
        <f>'ｴﾝﾄﾘｰ男子'!O88</f>
      </c>
      <c r="M88" s="51">
        <f>'ｴﾝﾄﾘｰ男子'!R88</f>
      </c>
      <c r="N88" s="51">
        <f>'ｴﾝﾄﾘｰ男子'!S88</f>
      </c>
      <c r="O88" s="51"/>
      <c r="P88" s="51"/>
      <c r="Q88" s="50" t="s">
        <v>163</v>
      </c>
      <c r="R88" s="51">
        <f>'ｴﾝﾄﾘｰ男子'!L88</f>
      </c>
      <c r="S88" s="50">
        <f>'ｴﾝﾄﾘｰ男子'!H88</f>
        <v>0</v>
      </c>
      <c r="AB88" s="51"/>
      <c r="AL88" s="51" t="str">
        <f t="shared" si="1"/>
        <v>
</v>
      </c>
    </row>
    <row r="89" spans="1:38" ht="13.5">
      <c r="A89" s="63">
        <f>'ｴﾝﾄﾘｰ男子'!A89</f>
        <v>88</v>
      </c>
      <c r="B89" s="52" t="str">
        <f>CONCATENATE('ｴﾝﾄﾘｰ男子'!Q89,RIGHT(F89,6),1)</f>
        <v>01</v>
      </c>
      <c r="C89" s="51">
        <v>1</v>
      </c>
      <c r="D89" s="51">
        <f>'ｴﾝﾄﾘｰ男子'!C89</f>
        <v>0</v>
      </c>
      <c r="E89" s="50">
        <f>'ｴﾝﾄﾘｰ男子'!D89</f>
        <v>0</v>
      </c>
      <c r="F89" s="51">
        <f>'ｴﾝﾄﾘｰ男子'!E89</f>
        <v>0</v>
      </c>
      <c r="G89" s="51">
        <f>'ｴﾝﾄﾘｰ男子'!P89</f>
        <v>1</v>
      </c>
      <c r="H89" s="51">
        <f>'ｴﾝﾄﾘｰ男子'!M89</f>
      </c>
      <c r="I89" s="51" t="e">
        <f>VLOOKUP('ｴﾝﾄﾘｰ男子'!B89,sa1!$B$6:$F$12,2)</f>
        <v>#N/A</v>
      </c>
      <c r="J89" s="50">
        <f>'ｴﾝﾄﾘｰ男子'!I89</f>
        <v>0</v>
      </c>
      <c r="K89" s="50">
        <f>'ｴﾝﾄﾘｰ男子'!N89</f>
      </c>
      <c r="L89" s="50">
        <f>'ｴﾝﾄﾘｰ男子'!O89</f>
      </c>
      <c r="M89" s="51">
        <f>'ｴﾝﾄﾘｰ男子'!R89</f>
      </c>
      <c r="N89" s="51">
        <f>'ｴﾝﾄﾘｰ男子'!S89</f>
      </c>
      <c r="O89" s="51"/>
      <c r="P89" s="51"/>
      <c r="Q89" s="50" t="s">
        <v>163</v>
      </c>
      <c r="R89" s="51">
        <f>'ｴﾝﾄﾘｰ男子'!L89</f>
      </c>
      <c r="S89" s="50">
        <f>'ｴﾝﾄﾘｰ男子'!H89</f>
        <v>0</v>
      </c>
      <c r="AB89" s="51"/>
      <c r="AL89" s="51" t="str">
        <f t="shared" si="1"/>
        <v>
</v>
      </c>
    </row>
    <row r="90" spans="1:38" ht="13.5">
      <c r="A90" s="63">
        <f>'ｴﾝﾄﾘｰ男子'!A90</f>
        <v>89</v>
      </c>
      <c r="B90" s="52" t="str">
        <f>CONCATENATE('ｴﾝﾄﾘｰ男子'!Q90,RIGHT(F90,6),1)</f>
        <v>01</v>
      </c>
      <c r="C90" s="51">
        <v>1</v>
      </c>
      <c r="D90" s="51">
        <f>'ｴﾝﾄﾘｰ男子'!C90</f>
        <v>0</v>
      </c>
      <c r="E90" s="50">
        <f>'ｴﾝﾄﾘｰ男子'!D90</f>
        <v>0</v>
      </c>
      <c r="F90" s="51">
        <f>'ｴﾝﾄﾘｰ男子'!E90</f>
        <v>0</v>
      </c>
      <c r="G90" s="51">
        <f>'ｴﾝﾄﾘｰ男子'!P90</f>
        <v>1</v>
      </c>
      <c r="H90" s="51">
        <f>'ｴﾝﾄﾘｰ男子'!M90</f>
      </c>
      <c r="I90" s="51" t="e">
        <f>VLOOKUP('ｴﾝﾄﾘｰ男子'!B90,sa1!$B$6:$F$12,2)</f>
        <v>#N/A</v>
      </c>
      <c r="J90" s="50">
        <f>'ｴﾝﾄﾘｰ男子'!I90</f>
        <v>0</v>
      </c>
      <c r="K90" s="50">
        <f>'ｴﾝﾄﾘｰ男子'!N90</f>
      </c>
      <c r="L90" s="50">
        <f>'ｴﾝﾄﾘｰ男子'!O90</f>
      </c>
      <c r="M90" s="51">
        <f>'ｴﾝﾄﾘｰ男子'!R90</f>
      </c>
      <c r="N90" s="51">
        <f>'ｴﾝﾄﾘｰ男子'!S90</f>
      </c>
      <c r="O90" s="51"/>
      <c r="P90" s="51"/>
      <c r="Q90" s="50" t="s">
        <v>163</v>
      </c>
      <c r="R90" s="51">
        <f>'ｴﾝﾄﾘｰ男子'!L90</f>
      </c>
      <c r="S90" s="50">
        <f>'ｴﾝﾄﾘｰ男子'!H90</f>
        <v>0</v>
      </c>
      <c r="AB90" s="51"/>
      <c r="AL90" s="51" t="str">
        <f t="shared" si="1"/>
        <v>
</v>
      </c>
    </row>
    <row r="91" spans="1:38" ht="13.5">
      <c r="A91" s="63">
        <f>'ｴﾝﾄﾘｰ男子'!A91</f>
        <v>90</v>
      </c>
      <c r="B91" s="52" t="str">
        <f>CONCATENATE('ｴﾝﾄﾘｰ男子'!Q91,RIGHT(F91,6),1)</f>
        <v>01</v>
      </c>
      <c r="C91" s="51">
        <v>1</v>
      </c>
      <c r="D91" s="51">
        <f>'ｴﾝﾄﾘｰ男子'!C91</f>
        <v>0</v>
      </c>
      <c r="E91" s="50">
        <f>'ｴﾝﾄﾘｰ男子'!D91</f>
        <v>0</v>
      </c>
      <c r="F91" s="51">
        <f>'ｴﾝﾄﾘｰ男子'!E91</f>
        <v>0</v>
      </c>
      <c r="G91" s="51">
        <f>'ｴﾝﾄﾘｰ男子'!P91</f>
        <v>1</v>
      </c>
      <c r="H91" s="51">
        <f>'ｴﾝﾄﾘｰ男子'!M91</f>
      </c>
      <c r="I91" s="51" t="e">
        <f>VLOOKUP('ｴﾝﾄﾘｰ男子'!B91,sa1!$B$6:$F$12,2)</f>
        <v>#N/A</v>
      </c>
      <c r="J91" s="50">
        <f>'ｴﾝﾄﾘｰ男子'!I91</f>
        <v>0</v>
      </c>
      <c r="K91" s="50">
        <f>'ｴﾝﾄﾘｰ男子'!N91</f>
      </c>
      <c r="L91" s="50">
        <f>'ｴﾝﾄﾘｰ男子'!O91</f>
      </c>
      <c r="M91" s="51">
        <f>'ｴﾝﾄﾘｰ男子'!R91</f>
      </c>
      <c r="N91" s="51">
        <f>'ｴﾝﾄﾘｰ男子'!S91</f>
      </c>
      <c r="O91" s="51"/>
      <c r="P91" s="51"/>
      <c r="Q91" s="50" t="s">
        <v>163</v>
      </c>
      <c r="R91" s="51">
        <f>'ｴﾝﾄﾘｰ男子'!L91</f>
      </c>
      <c r="S91" s="50">
        <f>'ｴﾝﾄﾘｰ男子'!H91</f>
        <v>0</v>
      </c>
      <c r="AB91" s="51"/>
      <c r="AL91" s="51" t="str">
        <f t="shared" si="1"/>
        <v>
</v>
      </c>
    </row>
    <row r="92" spans="1:38" ht="13.5">
      <c r="A92" s="63">
        <f>'ｴﾝﾄﾘｰ男子'!A92</f>
        <v>91</v>
      </c>
      <c r="B92" s="52" t="str">
        <f>CONCATENATE('ｴﾝﾄﾘｰ男子'!Q92,RIGHT(F92,6),1)</f>
        <v>01</v>
      </c>
      <c r="C92" s="51">
        <v>1</v>
      </c>
      <c r="D92" s="51">
        <f>'ｴﾝﾄﾘｰ男子'!C92</f>
        <v>0</v>
      </c>
      <c r="E92" s="50">
        <f>'ｴﾝﾄﾘｰ男子'!D92</f>
        <v>0</v>
      </c>
      <c r="F92" s="51">
        <f>'ｴﾝﾄﾘｰ男子'!E92</f>
        <v>0</v>
      </c>
      <c r="G92" s="51">
        <f>'ｴﾝﾄﾘｰ男子'!P92</f>
        <v>1</v>
      </c>
      <c r="H92" s="51">
        <f>'ｴﾝﾄﾘｰ男子'!M92</f>
      </c>
      <c r="I92" s="51" t="e">
        <f>VLOOKUP('ｴﾝﾄﾘｰ男子'!B92,sa1!$B$6:$F$12,2)</f>
        <v>#N/A</v>
      </c>
      <c r="J92" s="50">
        <f>'ｴﾝﾄﾘｰ男子'!I92</f>
        <v>0</v>
      </c>
      <c r="K92" s="50">
        <f>'ｴﾝﾄﾘｰ男子'!N92</f>
      </c>
      <c r="L92" s="50">
        <f>'ｴﾝﾄﾘｰ男子'!O92</f>
      </c>
      <c r="M92" s="51">
        <f>'ｴﾝﾄﾘｰ男子'!R92</f>
      </c>
      <c r="N92" s="51">
        <f>'ｴﾝﾄﾘｰ男子'!S92</f>
      </c>
      <c r="O92" s="51"/>
      <c r="P92" s="51"/>
      <c r="Q92" s="50" t="s">
        <v>163</v>
      </c>
      <c r="R92" s="51">
        <f>'ｴﾝﾄﾘｰ男子'!L92</f>
      </c>
      <c r="S92" s="50">
        <f>'ｴﾝﾄﾘｰ男子'!H92</f>
        <v>0</v>
      </c>
      <c r="AB92" s="51"/>
      <c r="AL92" s="51" t="str">
        <f t="shared" si="1"/>
        <v>
</v>
      </c>
    </row>
    <row r="93" spans="1:38" ht="13.5">
      <c r="A93" s="63">
        <f>'ｴﾝﾄﾘｰ男子'!A93</f>
        <v>92</v>
      </c>
      <c r="B93" s="52" t="str">
        <f>CONCATENATE('ｴﾝﾄﾘｰ男子'!Q93,RIGHT(F93,6),1)</f>
        <v>01</v>
      </c>
      <c r="C93" s="51">
        <v>1</v>
      </c>
      <c r="D93" s="51">
        <f>'ｴﾝﾄﾘｰ男子'!C93</f>
        <v>0</v>
      </c>
      <c r="E93" s="50">
        <f>'ｴﾝﾄﾘｰ男子'!D93</f>
        <v>0</v>
      </c>
      <c r="F93" s="51">
        <f>'ｴﾝﾄﾘｰ男子'!E93</f>
        <v>0</v>
      </c>
      <c r="G93" s="51">
        <f>'ｴﾝﾄﾘｰ男子'!P93</f>
        <v>1</v>
      </c>
      <c r="H93" s="51">
        <f>'ｴﾝﾄﾘｰ男子'!M93</f>
      </c>
      <c r="I93" s="51" t="e">
        <f>VLOOKUP('ｴﾝﾄﾘｰ男子'!B93,sa1!$B$6:$F$12,2)</f>
        <v>#N/A</v>
      </c>
      <c r="J93" s="50">
        <f>'ｴﾝﾄﾘｰ男子'!I93</f>
        <v>0</v>
      </c>
      <c r="K93" s="50">
        <f>'ｴﾝﾄﾘｰ男子'!N93</f>
      </c>
      <c r="L93" s="50">
        <f>'ｴﾝﾄﾘｰ男子'!O93</f>
      </c>
      <c r="M93" s="51">
        <f>'ｴﾝﾄﾘｰ男子'!R93</f>
      </c>
      <c r="N93" s="51">
        <f>'ｴﾝﾄﾘｰ男子'!S93</f>
      </c>
      <c r="O93" s="51"/>
      <c r="P93" s="51"/>
      <c r="Q93" s="50" t="s">
        <v>163</v>
      </c>
      <c r="R93" s="51">
        <f>'ｴﾝﾄﾘｰ男子'!L93</f>
      </c>
      <c r="S93" s="50">
        <f>'ｴﾝﾄﾘｰ男子'!H93</f>
        <v>0</v>
      </c>
      <c r="AB93" s="51"/>
      <c r="AL93" s="51" t="str">
        <f t="shared" si="1"/>
        <v>
</v>
      </c>
    </row>
    <row r="94" spans="1:38" ht="13.5">
      <c r="A94" s="63">
        <f>'ｴﾝﾄﾘｰ男子'!A94</f>
        <v>93</v>
      </c>
      <c r="B94" s="52" t="str">
        <f>CONCATENATE('ｴﾝﾄﾘｰ男子'!Q94,RIGHT(F94,6),1)</f>
        <v>01</v>
      </c>
      <c r="C94" s="51">
        <v>1</v>
      </c>
      <c r="D94" s="51">
        <f>'ｴﾝﾄﾘｰ男子'!C94</f>
        <v>0</v>
      </c>
      <c r="E94" s="50">
        <f>'ｴﾝﾄﾘｰ男子'!D94</f>
        <v>0</v>
      </c>
      <c r="F94" s="51">
        <f>'ｴﾝﾄﾘｰ男子'!E94</f>
        <v>0</v>
      </c>
      <c r="G94" s="51">
        <f>'ｴﾝﾄﾘｰ男子'!P94</f>
        <v>1</v>
      </c>
      <c r="H94" s="51">
        <f>'ｴﾝﾄﾘｰ男子'!M94</f>
      </c>
      <c r="I94" s="51" t="e">
        <f>VLOOKUP('ｴﾝﾄﾘｰ男子'!B94,sa1!$B$6:$F$12,2)</f>
        <v>#N/A</v>
      </c>
      <c r="J94" s="50">
        <f>'ｴﾝﾄﾘｰ男子'!I94</f>
        <v>0</v>
      </c>
      <c r="K94" s="50">
        <f>'ｴﾝﾄﾘｰ男子'!N94</f>
      </c>
      <c r="L94" s="50">
        <f>'ｴﾝﾄﾘｰ男子'!O94</f>
      </c>
      <c r="M94" s="51">
        <f>'ｴﾝﾄﾘｰ男子'!R94</f>
      </c>
      <c r="N94" s="51">
        <f>'ｴﾝﾄﾘｰ男子'!S94</f>
      </c>
      <c r="O94" s="51"/>
      <c r="P94" s="51"/>
      <c r="Q94" s="50" t="s">
        <v>163</v>
      </c>
      <c r="R94" s="51">
        <f>'ｴﾝﾄﾘｰ男子'!L94</f>
      </c>
      <c r="S94" s="50">
        <f>'ｴﾝﾄﾘｰ男子'!H94</f>
        <v>0</v>
      </c>
      <c r="AB94" s="51"/>
      <c r="AL94" s="51" t="str">
        <f t="shared" si="1"/>
        <v>
</v>
      </c>
    </row>
    <row r="95" spans="1:38" ht="13.5">
      <c r="A95" s="63">
        <f>'ｴﾝﾄﾘｰ男子'!A95</f>
        <v>94</v>
      </c>
      <c r="B95" s="52" t="str">
        <f>CONCATENATE('ｴﾝﾄﾘｰ男子'!Q95,RIGHT(F95,6),1)</f>
        <v>01</v>
      </c>
      <c r="C95" s="51">
        <v>1</v>
      </c>
      <c r="D95" s="51">
        <f>'ｴﾝﾄﾘｰ男子'!C95</f>
        <v>0</v>
      </c>
      <c r="E95" s="50">
        <f>'ｴﾝﾄﾘｰ男子'!D95</f>
        <v>0</v>
      </c>
      <c r="F95" s="51">
        <f>'ｴﾝﾄﾘｰ男子'!E95</f>
        <v>0</v>
      </c>
      <c r="G95" s="51">
        <f>'ｴﾝﾄﾘｰ男子'!P95</f>
        <v>1</v>
      </c>
      <c r="H95" s="51">
        <f>'ｴﾝﾄﾘｰ男子'!M95</f>
      </c>
      <c r="I95" s="51" t="e">
        <f>VLOOKUP('ｴﾝﾄﾘｰ男子'!B95,sa1!$B$6:$F$12,2)</f>
        <v>#N/A</v>
      </c>
      <c r="J95" s="50">
        <f>'ｴﾝﾄﾘｰ男子'!I95</f>
        <v>0</v>
      </c>
      <c r="K95" s="50">
        <f>'ｴﾝﾄﾘｰ男子'!N95</f>
      </c>
      <c r="L95" s="50">
        <f>'ｴﾝﾄﾘｰ男子'!O95</f>
      </c>
      <c r="M95" s="51">
        <f>'ｴﾝﾄﾘｰ男子'!R95</f>
      </c>
      <c r="N95" s="51">
        <f>'ｴﾝﾄﾘｰ男子'!S95</f>
      </c>
      <c r="O95" s="51"/>
      <c r="P95" s="51"/>
      <c r="Q95" s="50" t="s">
        <v>163</v>
      </c>
      <c r="R95" s="51">
        <f>'ｴﾝﾄﾘｰ男子'!L95</f>
      </c>
      <c r="S95" s="50">
        <f>'ｴﾝﾄﾘｰ男子'!H95</f>
        <v>0</v>
      </c>
      <c r="AB95" s="51"/>
      <c r="AL95" s="51" t="str">
        <f t="shared" si="1"/>
        <v>
</v>
      </c>
    </row>
    <row r="96" spans="1:38" ht="13.5">
      <c r="A96" s="63">
        <f>'ｴﾝﾄﾘｰ男子'!A96</f>
        <v>95</v>
      </c>
      <c r="B96" s="52" t="str">
        <f>CONCATENATE('ｴﾝﾄﾘｰ男子'!Q96,RIGHT(F96,6),1)</f>
        <v>01</v>
      </c>
      <c r="C96" s="51">
        <v>1</v>
      </c>
      <c r="D96" s="51">
        <f>'ｴﾝﾄﾘｰ男子'!C96</f>
        <v>0</v>
      </c>
      <c r="E96" s="50">
        <f>'ｴﾝﾄﾘｰ男子'!D96</f>
        <v>0</v>
      </c>
      <c r="F96" s="51">
        <f>'ｴﾝﾄﾘｰ男子'!E96</f>
        <v>0</v>
      </c>
      <c r="G96" s="51">
        <f>'ｴﾝﾄﾘｰ男子'!P96</f>
        <v>1</v>
      </c>
      <c r="H96" s="51">
        <f>'ｴﾝﾄﾘｰ男子'!M96</f>
      </c>
      <c r="I96" s="51" t="e">
        <f>VLOOKUP('ｴﾝﾄﾘｰ男子'!B96,sa1!$B$6:$F$12,2)</f>
        <v>#N/A</v>
      </c>
      <c r="J96" s="50">
        <f>'ｴﾝﾄﾘｰ男子'!I96</f>
        <v>0</v>
      </c>
      <c r="K96" s="50">
        <f>'ｴﾝﾄﾘｰ男子'!N96</f>
      </c>
      <c r="L96" s="50">
        <f>'ｴﾝﾄﾘｰ男子'!O96</f>
      </c>
      <c r="M96" s="51">
        <f>'ｴﾝﾄﾘｰ男子'!R96</f>
      </c>
      <c r="N96" s="51">
        <f>'ｴﾝﾄﾘｰ男子'!S96</f>
      </c>
      <c r="O96" s="51"/>
      <c r="P96" s="51"/>
      <c r="Q96" s="50" t="s">
        <v>163</v>
      </c>
      <c r="R96" s="51">
        <f>'ｴﾝﾄﾘｰ男子'!L96</f>
      </c>
      <c r="S96" s="50">
        <f>'ｴﾝﾄﾘｰ男子'!H96</f>
        <v>0</v>
      </c>
      <c r="AB96" s="51"/>
      <c r="AL96" s="51" t="str">
        <f t="shared" si="1"/>
        <v>
</v>
      </c>
    </row>
    <row r="97" spans="1:38" ht="13.5">
      <c r="A97" s="63">
        <f>'ｴﾝﾄﾘｰ男子'!A97</f>
        <v>96</v>
      </c>
      <c r="B97" s="52" t="str">
        <f>CONCATENATE('ｴﾝﾄﾘｰ男子'!Q97,RIGHT(F97,6),1)</f>
        <v>01</v>
      </c>
      <c r="C97" s="51">
        <v>1</v>
      </c>
      <c r="D97" s="51">
        <f>'ｴﾝﾄﾘｰ男子'!C97</f>
        <v>0</v>
      </c>
      <c r="E97" s="50">
        <f>'ｴﾝﾄﾘｰ男子'!D97</f>
        <v>0</v>
      </c>
      <c r="F97" s="51">
        <f>'ｴﾝﾄﾘｰ男子'!E97</f>
        <v>0</v>
      </c>
      <c r="G97" s="51">
        <f>'ｴﾝﾄﾘｰ男子'!P97</f>
        <v>1</v>
      </c>
      <c r="H97" s="51">
        <f>'ｴﾝﾄﾘｰ男子'!M97</f>
      </c>
      <c r="I97" s="51" t="e">
        <f>VLOOKUP('ｴﾝﾄﾘｰ男子'!B97,sa1!$B$6:$F$12,2)</f>
        <v>#N/A</v>
      </c>
      <c r="J97" s="50">
        <f>'ｴﾝﾄﾘｰ男子'!I97</f>
        <v>0</v>
      </c>
      <c r="K97" s="50">
        <f>'ｴﾝﾄﾘｰ男子'!N97</f>
      </c>
      <c r="L97" s="50">
        <f>'ｴﾝﾄﾘｰ男子'!O97</f>
      </c>
      <c r="M97" s="51">
        <f>'ｴﾝﾄﾘｰ男子'!R97</f>
      </c>
      <c r="N97" s="51">
        <f>'ｴﾝﾄﾘｰ男子'!S97</f>
      </c>
      <c r="O97" s="51"/>
      <c r="P97" s="51"/>
      <c r="Q97" s="50" t="s">
        <v>163</v>
      </c>
      <c r="R97" s="51">
        <f>'ｴﾝﾄﾘｰ男子'!L97</f>
      </c>
      <c r="S97" s="50">
        <f>'ｴﾝﾄﾘｰ男子'!H97</f>
        <v>0</v>
      </c>
      <c r="AB97" s="51"/>
      <c r="AL97" s="51" t="str">
        <f t="shared" si="1"/>
        <v>
</v>
      </c>
    </row>
    <row r="98" spans="1:38" ht="13.5">
      <c r="A98" s="63">
        <f>'ｴﾝﾄﾘｰ男子'!A98</f>
        <v>97</v>
      </c>
      <c r="B98" s="52" t="str">
        <f>CONCATENATE('ｴﾝﾄﾘｰ男子'!Q98,RIGHT(F98,6),1)</f>
        <v>01</v>
      </c>
      <c r="C98" s="51">
        <v>1</v>
      </c>
      <c r="D98" s="51">
        <f>'ｴﾝﾄﾘｰ男子'!C98</f>
        <v>0</v>
      </c>
      <c r="E98" s="50">
        <f>'ｴﾝﾄﾘｰ男子'!D98</f>
        <v>0</v>
      </c>
      <c r="F98" s="51">
        <f>'ｴﾝﾄﾘｰ男子'!E98</f>
        <v>0</v>
      </c>
      <c r="G98" s="51">
        <f>'ｴﾝﾄﾘｰ男子'!P98</f>
        <v>1</v>
      </c>
      <c r="H98" s="51">
        <f>'ｴﾝﾄﾘｰ男子'!M98</f>
      </c>
      <c r="I98" s="51" t="e">
        <f>VLOOKUP('ｴﾝﾄﾘｰ男子'!B98,sa1!$B$6:$F$12,2)</f>
        <v>#N/A</v>
      </c>
      <c r="J98" s="50">
        <f>'ｴﾝﾄﾘｰ男子'!I98</f>
        <v>0</v>
      </c>
      <c r="K98" s="50">
        <f>'ｴﾝﾄﾘｰ男子'!N98</f>
      </c>
      <c r="L98" s="50">
        <f>'ｴﾝﾄﾘｰ男子'!O98</f>
      </c>
      <c r="M98" s="51">
        <f>'ｴﾝﾄﾘｰ男子'!R98</f>
      </c>
      <c r="N98" s="51">
        <f>'ｴﾝﾄﾘｰ男子'!S98</f>
      </c>
      <c r="O98" s="51"/>
      <c r="P98" s="51"/>
      <c r="Q98" s="50" t="s">
        <v>163</v>
      </c>
      <c r="R98" s="51">
        <f>'ｴﾝﾄﾘｰ男子'!L98</f>
      </c>
      <c r="S98" s="50">
        <f>'ｴﾝﾄﾘｰ男子'!H98</f>
        <v>0</v>
      </c>
      <c r="AB98" s="51"/>
      <c r="AL98" s="51" t="str">
        <f t="shared" si="1"/>
        <v>
</v>
      </c>
    </row>
    <row r="99" spans="1:38" ht="13.5">
      <c r="A99" s="63">
        <f>'ｴﾝﾄﾘｰ男子'!A99</f>
        <v>98</v>
      </c>
      <c r="B99" s="52" t="str">
        <f>CONCATENATE('ｴﾝﾄﾘｰ男子'!Q99,RIGHT(F99,6),1)</f>
        <v>01</v>
      </c>
      <c r="C99" s="51">
        <v>1</v>
      </c>
      <c r="D99" s="51">
        <f>'ｴﾝﾄﾘｰ男子'!C99</f>
        <v>0</v>
      </c>
      <c r="E99" s="50">
        <f>'ｴﾝﾄﾘｰ男子'!D99</f>
        <v>0</v>
      </c>
      <c r="F99" s="51">
        <f>'ｴﾝﾄﾘｰ男子'!E99</f>
        <v>0</v>
      </c>
      <c r="G99" s="51">
        <f>'ｴﾝﾄﾘｰ男子'!P99</f>
        <v>1</v>
      </c>
      <c r="H99" s="51">
        <f>'ｴﾝﾄﾘｰ男子'!M99</f>
      </c>
      <c r="I99" s="51" t="e">
        <f>VLOOKUP('ｴﾝﾄﾘｰ男子'!B99,sa1!$B$6:$F$12,2)</f>
        <v>#N/A</v>
      </c>
      <c r="J99" s="50">
        <f>'ｴﾝﾄﾘｰ男子'!I99</f>
        <v>0</v>
      </c>
      <c r="K99" s="50">
        <f>'ｴﾝﾄﾘｰ男子'!N99</f>
      </c>
      <c r="L99" s="50">
        <f>'ｴﾝﾄﾘｰ男子'!O99</f>
      </c>
      <c r="M99" s="51">
        <f>'ｴﾝﾄﾘｰ男子'!R99</f>
      </c>
      <c r="N99" s="51">
        <f>'ｴﾝﾄﾘｰ男子'!S99</f>
      </c>
      <c r="O99" s="51"/>
      <c r="P99" s="51"/>
      <c r="Q99" s="50" t="s">
        <v>163</v>
      </c>
      <c r="R99" s="51">
        <f>'ｴﾝﾄﾘｰ男子'!L99</f>
      </c>
      <c r="S99" s="50">
        <f>'ｴﾝﾄﾘｰ男子'!H99</f>
        <v>0</v>
      </c>
      <c r="AB99" s="51"/>
      <c r="AL99" s="51" t="str">
        <f t="shared" si="1"/>
        <v>
</v>
      </c>
    </row>
    <row r="100" spans="1:38" ht="13.5">
      <c r="A100" s="63">
        <f>'ｴﾝﾄﾘｰ男子'!A100</f>
        <v>99</v>
      </c>
      <c r="B100" s="52" t="str">
        <f>CONCATENATE('ｴﾝﾄﾘｰ男子'!Q100,RIGHT(F100,6),1)</f>
        <v>01</v>
      </c>
      <c r="C100" s="51">
        <v>1</v>
      </c>
      <c r="D100" s="51">
        <f>'ｴﾝﾄﾘｰ男子'!C100</f>
        <v>0</v>
      </c>
      <c r="E100" s="50">
        <f>'ｴﾝﾄﾘｰ男子'!D100</f>
        <v>0</v>
      </c>
      <c r="F100" s="51">
        <f>'ｴﾝﾄﾘｰ男子'!E100</f>
        <v>0</v>
      </c>
      <c r="G100" s="51">
        <f>'ｴﾝﾄﾘｰ男子'!P100</f>
        <v>1</v>
      </c>
      <c r="H100" s="51">
        <f>'ｴﾝﾄﾘｰ男子'!M100</f>
      </c>
      <c r="I100" s="51" t="e">
        <f>VLOOKUP('ｴﾝﾄﾘｰ男子'!B100,sa1!$B$6:$F$12,2)</f>
        <v>#N/A</v>
      </c>
      <c r="J100" s="50">
        <f>'ｴﾝﾄﾘｰ男子'!I100</f>
        <v>0</v>
      </c>
      <c r="K100" s="50">
        <f>'ｴﾝﾄﾘｰ男子'!N100</f>
      </c>
      <c r="L100" s="50">
        <f>'ｴﾝﾄﾘｰ男子'!O100</f>
      </c>
      <c r="M100" s="51">
        <f>'ｴﾝﾄﾘｰ男子'!R100</f>
      </c>
      <c r="N100" s="51">
        <f>'ｴﾝﾄﾘｰ男子'!S100</f>
      </c>
      <c r="O100" s="51"/>
      <c r="P100" s="51"/>
      <c r="Q100" s="50" t="s">
        <v>163</v>
      </c>
      <c r="R100" s="51">
        <f>'ｴﾝﾄﾘｰ男子'!L100</f>
      </c>
      <c r="S100" s="50">
        <f>'ｴﾝﾄﾘｰ男子'!H100</f>
        <v>0</v>
      </c>
      <c r="AB100" s="51"/>
      <c r="AL100" s="51" t="str">
        <f t="shared" si="1"/>
        <v>
</v>
      </c>
    </row>
    <row r="101" spans="1:38" ht="13.5">
      <c r="A101" s="63">
        <f>'ｴﾝﾄﾘｰ男子'!A101</f>
        <v>100</v>
      </c>
      <c r="B101" s="52" t="str">
        <f>CONCATENATE('ｴﾝﾄﾘｰ男子'!Q101,RIGHT(F101,6),1)</f>
        <v>01</v>
      </c>
      <c r="C101" s="51">
        <v>1</v>
      </c>
      <c r="D101" s="51">
        <f>'ｴﾝﾄﾘｰ男子'!C101</f>
        <v>0</v>
      </c>
      <c r="E101" s="50">
        <f>'ｴﾝﾄﾘｰ男子'!D101</f>
        <v>0</v>
      </c>
      <c r="F101" s="51">
        <f>'ｴﾝﾄﾘｰ男子'!E101</f>
        <v>0</v>
      </c>
      <c r="G101" s="51">
        <f>'ｴﾝﾄﾘｰ男子'!P101</f>
        <v>1</v>
      </c>
      <c r="H101" s="51">
        <f>'ｴﾝﾄﾘｰ男子'!M101</f>
      </c>
      <c r="I101" s="51" t="e">
        <f>VLOOKUP('ｴﾝﾄﾘｰ男子'!B101,sa1!$B$6:$F$12,2)</f>
        <v>#N/A</v>
      </c>
      <c r="J101" s="50">
        <f>'ｴﾝﾄﾘｰ男子'!I101</f>
        <v>0</v>
      </c>
      <c r="K101" s="50">
        <f>'ｴﾝﾄﾘｰ男子'!N101</f>
      </c>
      <c r="L101" s="50">
        <f>'ｴﾝﾄﾘｰ男子'!O101</f>
      </c>
      <c r="M101" s="51">
        <f>'ｴﾝﾄﾘｰ男子'!R101</f>
      </c>
      <c r="N101" s="51">
        <f>'ｴﾝﾄﾘｰ男子'!S101</f>
      </c>
      <c r="O101" s="51"/>
      <c r="P101" s="51"/>
      <c r="Q101" s="50" t="s">
        <v>163</v>
      </c>
      <c r="R101" s="51">
        <f>'ｴﾝﾄﾘｰ男子'!L101</f>
      </c>
      <c r="S101" s="50">
        <f>'ｴﾝﾄﾘｰ男子'!H101</f>
        <v>0</v>
      </c>
      <c r="AB101" s="51"/>
      <c r="AL101" s="51" t="str">
        <f t="shared" si="1"/>
        <v>
</v>
      </c>
    </row>
  </sheetData>
  <sheetProtection password="CC6B" sheet="1"/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101"/>
  <sheetViews>
    <sheetView showGridLines="0" showRowColHeaders="0" showZeros="0" showOutlineSymbols="0" zoomScalePageLayoutView="0" workbookViewId="0" topLeftCell="A1">
      <selection activeCell="B2" sqref="B2"/>
    </sheetView>
  </sheetViews>
  <sheetFormatPr defaultColWidth="9.00390625" defaultRowHeight="13.5"/>
  <cols>
    <col min="1" max="1" width="8.00390625" style="53" customWidth="1"/>
    <col min="2" max="2" width="13.375" style="50" customWidth="1"/>
    <col min="3" max="3" width="4.125" style="50" customWidth="1"/>
    <col min="4" max="4" width="11.625" style="50" customWidth="1"/>
    <col min="5" max="5" width="12.50390625" style="50" customWidth="1"/>
    <col min="6" max="6" width="8.625" style="50" customWidth="1"/>
    <col min="7" max="7" width="4.50390625" style="50" customWidth="1"/>
    <col min="8" max="8" width="4.375" style="50" customWidth="1"/>
    <col min="9" max="9" width="7.00390625" style="50" bestFit="1" customWidth="1"/>
    <col min="10" max="10" width="7.875" style="50" customWidth="1"/>
    <col min="11" max="16" width="9.875" style="50" customWidth="1"/>
    <col min="17" max="17" width="10.625" style="50" customWidth="1"/>
    <col min="18" max="18" width="6.125" style="50" customWidth="1"/>
    <col min="19" max="19" width="9.50390625" style="50" customWidth="1"/>
    <col min="20" max="20" width="6.125" style="50" customWidth="1"/>
    <col min="21" max="21" width="9.375" style="50" customWidth="1"/>
    <col min="22" max="22" width="6.125" style="50" customWidth="1"/>
    <col min="23" max="23" width="9.375" style="50" customWidth="1"/>
    <col min="24" max="24" width="6.125" style="50" customWidth="1"/>
    <col min="25" max="25" width="9.375" style="50" customWidth="1"/>
    <col min="26" max="26" width="6.125" style="50" customWidth="1"/>
    <col min="27" max="27" width="9.375" style="50" customWidth="1"/>
    <col min="28" max="28" width="6.125" style="50" customWidth="1"/>
    <col min="29" max="29" width="9.50390625" style="50" customWidth="1"/>
    <col min="30" max="30" width="6.125" style="50" customWidth="1"/>
    <col min="31" max="31" width="9.375" style="50" customWidth="1"/>
    <col min="32" max="32" width="6.125" style="50" customWidth="1"/>
    <col min="33" max="33" width="9.375" style="50" customWidth="1"/>
    <col min="34" max="34" width="6.125" style="50" customWidth="1"/>
    <col min="35" max="35" width="9.375" style="50" customWidth="1"/>
    <col min="36" max="36" width="6.125" style="50" customWidth="1"/>
    <col min="37" max="37" width="9.375" style="50" customWidth="1"/>
    <col min="38" max="38" width="7.625" style="53" customWidth="1"/>
    <col min="39" max="16384" width="9.00390625" style="53" customWidth="1"/>
  </cols>
  <sheetData>
    <row r="1" spans="1:38" s="60" customFormat="1" ht="25.5" customHeight="1">
      <c r="A1" s="59" t="s">
        <v>1</v>
      </c>
      <c r="B1" s="59" t="s">
        <v>92</v>
      </c>
      <c r="C1" s="59" t="s">
        <v>31</v>
      </c>
      <c r="D1" s="59" t="s">
        <v>27</v>
      </c>
      <c r="E1" s="59" t="s">
        <v>28</v>
      </c>
      <c r="F1" s="59" t="s">
        <v>29</v>
      </c>
      <c r="G1" s="59" t="s">
        <v>47</v>
      </c>
      <c r="H1" s="59" t="s">
        <v>32</v>
      </c>
      <c r="I1" s="59" t="s">
        <v>46</v>
      </c>
      <c r="J1" s="59" t="s">
        <v>33</v>
      </c>
      <c r="K1" s="49" t="s">
        <v>89</v>
      </c>
      <c r="L1" s="49" t="s">
        <v>35</v>
      </c>
      <c r="M1" s="49" t="s">
        <v>88</v>
      </c>
      <c r="N1" s="49" t="s">
        <v>114</v>
      </c>
      <c r="O1" s="49" t="s">
        <v>115</v>
      </c>
      <c r="P1" s="49" t="s">
        <v>116</v>
      </c>
      <c r="Q1" s="59" t="s">
        <v>6</v>
      </c>
      <c r="R1" s="59" t="s">
        <v>7</v>
      </c>
      <c r="S1" s="59" t="s">
        <v>37</v>
      </c>
      <c r="T1" s="59" t="s">
        <v>8</v>
      </c>
      <c r="U1" s="59" t="s">
        <v>36</v>
      </c>
      <c r="V1" s="59" t="s">
        <v>9</v>
      </c>
      <c r="W1" s="59" t="s">
        <v>10</v>
      </c>
      <c r="X1" s="59" t="s">
        <v>11</v>
      </c>
      <c r="Y1" s="59" t="s">
        <v>12</v>
      </c>
      <c r="Z1" s="59" t="s">
        <v>13</v>
      </c>
      <c r="AA1" s="59" t="s">
        <v>14</v>
      </c>
      <c r="AB1" s="59" t="s">
        <v>15</v>
      </c>
      <c r="AC1" s="59" t="s">
        <v>16</v>
      </c>
      <c r="AD1" s="59" t="s">
        <v>17</v>
      </c>
      <c r="AE1" s="59" t="s">
        <v>18</v>
      </c>
      <c r="AF1" s="59" t="s">
        <v>19</v>
      </c>
      <c r="AG1" s="59" t="s">
        <v>20</v>
      </c>
      <c r="AH1" s="59" t="s">
        <v>21</v>
      </c>
      <c r="AI1" s="59" t="s">
        <v>22</v>
      </c>
      <c r="AJ1" s="59" t="s">
        <v>23</v>
      </c>
      <c r="AK1" s="59" t="s">
        <v>24</v>
      </c>
      <c r="AL1" s="51" t="str">
        <f>CHAR(13)&amp;CHAR(10)</f>
        <v>
</v>
      </c>
    </row>
    <row r="2" spans="1:38" ht="13.5">
      <c r="A2" s="58">
        <f>'ｴﾝﾄﾘｰ女子'!A2</f>
        <v>1</v>
      </c>
      <c r="B2" s="52" t="str">
        <f>CONCATENATE('ｴﾝﾄﾘｰ女子'!Q2,RIGHT(F2,6),5)</f>
        <v>05</v>
      </c>
      <c r="C2" s="51">
        <v>2</v>
      </c>
      <c r="D2" s="50">
        <f>'ｴﾝﾄﾘｰ女子'!C2</f>
        <v>0</v>
      </c>
      <c r="E2" s="50">
        <f>'ｴﾝﾄﾘｰ女子'!D2</f>
        <v>0</v>
      </c>
      <c r="F2" s="51">
        <f>'ｴﾝﾄﾘｰ女子'!E2</f>
        <v>0</v>
      </c>
      <c r="G2" s="51">
        <f>'ｴﾝﾄﾘｰ女子'!P2</f>
        <v>1</v>
      </c>
      <c r="H2" s="51">
        <f>'ｴﾝﾄﾘｰ女子'!M2</f>
      </c>
      <c r="I2" s="51" t="e">
        <f>VLOOKUP('ｴﾝﾄﾘｰ女子'!B2,sa1!$B$6:$F$12,2)</f>
        <v>#N/A</v>
      </c>
      <c r="J2" s="50">
        <f>'ｴﾝﾄﾘｰ女子'!I2</f>
        <v>0</v>
      </c>
      <c r="K2" s="51">
        <f>'ｴﾝﾄﾘｰ女子'!N2</f>
      </c>
      <c r="L2" s="51">
        <f>'ｴﾝﾄﾘｰ女子'!O2</f>
      </c>
      <c r="M2" s="51">
        <f>'ｴﾝﾄﾘｰ女子'!R2</f>
      </c>
      <c r="N2" s="51">
        <f>'ｴﾝﾄﾘｰ女子'!S2</f>
      </c>
      <c r="Q2" s="50" t="s">
        <v>163</v>
      </c>
      <c r="R2" s="51">
        <f>'ｴﾝﾄﾘｰ女子'!L2</f>
      </c>
      <c r="S2" s="50">
        <f>'ｴﾝﾄﾘｰ女子'!H2</f>
        <v>0</v>
      </c>
      <c r="T2" s="51"/>
      <c r="V2" s="51"/>
      <c r="W2" s="51"/>
      <c r="X2" s="51"/>
      <c r="Y2" s="51"/>
      <c r="Z2" s="51"/>
      <c r="AA2" s="51"/>
      <c r="AB2" s="51"/>
      <c r="AD2" s="51"/>
      <c r="AF2" s="51"/>
      <c r="AG2" s="51"/>
      <c r="AH2" s="51"/>
      <c r="AI2" s="51"/>
      <c r="AJ2" s="51"/>
      <c r="AK2" s="51"/>
      <c r="AL2" s="51" t="str">
        <f>CHAR(13)&amp;CHAR(10)</f>
        <v>
</v>
      </c>
    </row>
    <row r="3" spans="1:38" s="51" customFormat="1" ht="13.5">
      <c r="A3" s="58">
        <f>'ｴﾝﾄﾘｰ女子'!A3</f>
        <v>2</v>
      </c>
      <c r="B3" s="52" t="str">
        <f>CONCATENATE('ｴﾝﾄﾘｰ女子'!Q3,RIGHT(F3,6),5)</f>
        <v>05</v>
      </c>
      <c r="C3" s="51">
        <v>2</v>
      </c>
      <c r="D3" s="50">
        <f>'ｴﾝﾄﾘｰ女子'!C3</f>
        <v>0</v>
      </c>
      <c r="E3" s="50">
        <f>'ｴﾝﾄﾘｰ女子'!D3</f>
        <v>0</v>
      </c>
      <c r="F3" s="51">
        <f>'ｴﾝﾄﾘｰ女子'!E3</f>
        <v>0</v>
      </c>
      <c r="G3" s="51">
        <f>'ｴﾝﾄﾘｰ女子'!P3</f>
        <v>1</v>
      </c>
      <c r="H3" s="51">
        <f>'ｴﾝﾄﾘｰ女子'!M3</f>
      </c>
      <c r="I3" s="51" t="e">
        <f>VLOOKUP('ｴﾝﾄﾘｰ女子'!B3,sa1!$B$6:$F$12,2)</f>
        <v>#N/A</v>
      </c>
      <c r="J3" s="50">
        <f>'ｴﾝﾄﾘｰ女子'!I3</f>
        <v>0</v>
      </c>
      <c r="K3" s="51">
        <f>'ｴﾝﾄﾘｰ女子'!N3</f>
      </c>
      <c r="L3" s="51">
        <f>'ｴﾝﾄﾘｰ女子'!O3</f>
      </c>
      <c r="M3" s="51">
        <f>'ｴﾝﾄﾘｰ女子'!R3</f>
      </c>
      <c r="N3" s="51">
        <f>'ｴﾝﾄﾘｰ女子'!S3</f>
      </c>
      <c r="O3" s="50"/>
      <c r="P3" s="50"/>
      <c r="Q3" s="50" t="s">
        <v>163</v>
      </c>
      <c r="R3" s="51">
        <f>'ｴﾝﾄﾘｰ女子'!L3</f>
      </c>
      <c r="S3" s="50">
        <f>'ｴﾝﾄﾘｰ女子'!H3</f>
        <v>0</v>
      </c>
      <c r="U3" s="50"/>
      <c r="AC3" s="50"/>
      <c r="AE3" s="50"/>
      <c r="AL3" s="51" t="str">
        <f aca="true" t="shared" si="0" ref="AL3:AL66">CHAR(13)&amp;CHAR(10)</f>
        <v>
</v>
      </c>
    </row>
    <row r="4" spans="1:38" s="51" customFormat="1" ht="13.5">
      <c r="A4" s="58">
        <f>'ｴﾝﾄﾘｰ女子'!A4</f>
        <v>3</v>
      </c>
      <c r="B4" s="52" t="str">
        <f>CONCATENATE('ｴﾝﾄﾘｰ女子'!Q4,RIGHT(F4,6),5)</f>
        <v>05</v>
      </c>
      <c r="C4" s="51">
        <v>2</v>
      </c>
      <c r="D4" s="50">
        <f>'ｴﾝﾄﾘｰ女子'!C4</f>
        <v>0</v>
      </c>
      <c r="E4" s="50">
        <f>'ｴﾝﾄﾘｰ女子'!D4</f>
        <v>0</v>
      </c>
      <c r="F4" s="51">
        <f>'ｴﾝﾄﾘｰ女子'!E4</f>
        <v>0</v>
      </c>
      <c r="G4" s="51">
        <f>'ｴﾝﾄﾘｰ女子'!P4</f>
        <v>1</v>
      </c>
      <c r="H4" s="51">
        <f>'ｴﾝﾄﾘｰ女子'!M4</f>
      </c>
      <c r="I4" s="51" t="e">
        <f>VLOOKUP('ｴﾝﾄﾘｰ女子'!B4,sa1!$B$6:$F$12,2)</f>
        <v>#N/A</v>
      </c>
      <c r="J4" s="50">
        <f>'ｴﾝﾄﾘｰ女子'!I4</f>
        <v>0</v>
      </c>
      <c r="K4" s="51">
        <f>'ｴﾝﾄﾘｰ女子'!N4</f>
      </c>
      <c r="L4" s="51">
        <f>'ｴﾝﾄﾘｰ女子'!O4</f>
      </c>
      <c r="M4" s="51">
        <f>'ｴﾝﾄﾘｰ女子'!R4</f>
      </c>
      <c r="N4" s="51">
        <f>'ｴﾝﾄﾘｰ女子'!S4</f>
      </c>
      <c r="O4" s="50"/>
      <c r="P4" s="50"/>
      <c r="Q4" s="50" t="s">
        <v>163</v>
      </c>
      <c r="R4" s="51">
        <f>'ｴﾝﾄﾘｰ女子'!L4</f>
      </c>
      <c r="S4" s="50">
        <f>'ｴﾝﾄﾘｰ女子'!H4</f>
        <v>0</v>
      </c>
      <c r="U4" s="50"/>
      <c r="AC4" s="50"/>
      <c r="AE4" s="50"/>
      <c r="AL4" s="51" t="str">
        <f t="shared" si="0"/>
        <v>
</v>
      </c>
    </row>
    <row r="5" spans="1:38" s="51" customFormat="1" ht="13.5">
      <c r="A5" s="58">
        <f>'ｴﾝﾄﾘｰ女子'!A5</f>
        <v>4</v>
      </c>
      <c r="B5" s="52" t="str">
        <f>CONCATENATE('ｴﾝﾄﾘｰ女子'!Q5,RIGHT(F5,6),5)</f>
        <v>05</v>
      </c>
      <c r="C5" s="51">
        <v>2</v>
      </c>
      <c r="D5" s="50">
        <f>'ｴﾝﾄﾘｰ女子'!C5</f>
        <v>0</v>
      </c>
      <c r="E5" s="50">
        <f>'ｴﾝﾄﾘｰ女子'!D5</f>
        <v>0</v>
      </c>
      <c r="F5" s="51">
        <f>'ｴﾝﾄﾘｰ女子'!E5</f>
        <v>0</v>
      </c>
      <c r="G5" s="51">
        <f>'ｴﾝﾄﾘｰ女子'!P5</f>
        <v>1</v>
      </c>
      <c r="H5" s="51">
        <f>'ｴﾝﾄﾘｰ女子'!M5</f>
      </c>
      <c r="I5" s="51" t="e">
        <f>VLOOKUP('ｴﾝﾄﾘｰ女子'!B5,sa1!$B$6:$F$12,2)</f>
        <v>#N/A</v>
      </c>
      <c r="J5" s="50">
        <f>'ｴﾝﾄﾘｰ女子'!I5</f>
        <v>0</v>
      </c>
      <c r="K5" s="51">
        <f>'ｴﾝﾄﾘｰ女子'!N5</f>
      </c>
      <c r="L5" s="51">
        <f>'ｴﾝﾄﾘｰ女子'!O5</f>
      </c>
      <c r="M5" s="51">
        <f>'ｴﾝﾄﾘｰ女子'!R5</f>
      </c>
      <c r="N5" s="51">
        <f>'ｴﾝﾄﾘｰ女子'!S5</f>
      </c>
      <c r="O5" s="50"/>
      <c r="P5" s="50"/>
      <c r="Q5" s="50" t="s">
        <v>163</v>
      </c>
      <c r="R5" s="51">
        <f>'ｴﾝﾄﾘｰ女子'!L5</f>
      </c>
      <c r="S5" s="50">
        <f>'ｴﾝﾄﾘｰ女子'!H5</f>
        <v>0</v>
      </c>
      <c r="U5" s="50"/>
      <c r="AC5" s="50"/>
      <c r="AE5" s="50"/>
      <c r="AL5" s="51" t="str">
        <f t="shared" si="0"/>
        <v>
</v>
      </c>
    </row>
    <row r="6" spans="1:38" s="51" customFormat="1" ht="13.5">
      <c r="A6" s="58">
        <f>'ｴﾝﾄﾘｰ女子'!A6</f>
        <v>5</v>
      </c>
      <c r="B6" s="52" t="str">
        <f>CONCATENATE('ｴﾝﾄﾘｰ女子'!Q6,RIGHT(F6,6),5)</f>
        <v>05</v>
      </c>
      <c r="C6" s="51">
        <v>2</v>
      </c>
      <c r="D6" s="50">
        <f>'ｴﾝﾄﾘｰ女子'!C6</f>
        <v>0</v>
      </c>
      <c r="E6" s="50">
        <f>'ｴﾝﾄﾘｰ女子'!D6</f>
        <v>0</v>
      </c>
      <c r="F6" s="51">
        <f>'ｴﾝﾄﾘｰ女子'!E6</f>
        <v>0</v>
      </c>
      <c r="G6" s="51">
        <f>'ｴﾝﾄﾘｰ女子'!P6</f>
        <v>1</v>
      </c>
      <c r="H6" s="51">
        <f>'ｴﾝﾄﾘｰ女子'!M6</f>
      </c>
      <c r="I6" s="51" t="e">
        <f>VLOOKUP('ｴﾝﾄﾘｰ女子'!B6,sa1!$B$6:$F$12,2)</f>
        <v>#N/A</v>
      </c>
      <c r="J6" s="50">
        <f>'ｴﾝﾄﾘｰ女子'!I6</f>
        <v>0</v>
      </c>
      <c r="K6" s="51">
        <f>'ｴﾝﾄﾘｰ女子'!N6</f>
      </c>
      <c r="L6" s="51">
        <f>'ｴﾝﾄﾘｰ女子'!O6</f>
      </c>
      <c r="M6" s="51">
        <f>'ｴﾝﾄﾘｰ女子'!R6</f>
      </c>
      <c r="N6" s="51">
        <f>'ｴﾝﾄﾘｰ女子'!S6</f>
      </c>
      <c r="O6" s="50"/>
      <c r="P6" s="50"/>
      <c r="Q6" s="50" t="s">
        <v>163</v>
      </c>
      <c r="R6" s="51">
        <f>'ｴﾝﾄﾘｰ女子'!L6</f>
      </c>
      <c r="S6" s="50">
        <f>'ｴﾝﾄﾘｰ女子'!H6</f>
        <v>0</v>
      </c>
      <c r="U6" s="50"/>
      <c r="AC6" s="50"/>
      <c r="AE6" s="50"/>
      <c r="AL6" s="51" t="str">
        <f t="shared" si="0"/>
        <v>
</v>
      </c>
    </row>
    <row r="7" spans="1:38" s="51" customFormat="1" ht="13.5">
      <c r="A7" s="58">
        <f>'ｴﾝﾄﾘｰ女子'!A7</f>
        <v>6</v>
      </c>
      <c r="B7" s="52" t="str">
        <f>CONCATENATE('ｴﾝﾄﾘｰ女子'!Q7,RIGHT(F7,6),5)</f>
        <v>05</v>
      </c>
      <c r="C7" s="51">
        <v>2</v>
      </c>
      <c r="D7" s="50">
        <f>'ｴﾝﾄﾘｰ女子'!C7</f>
        <v>0</v>
      </c>
      <c r="E7" s="50">
        <f>'ｴﾝﾄﾘｰ女子'!D7</f>
        <v>0</v>
      </c>
      <c r="F7" s="51">
        <f>'ｴﾝﾄﾘｰ女子'!E7</f>
        <v>0</v>
      </c>
      <c r="G7" s="51">
        <f>'ｴﾝﾄﾘｰ女子'!P7</f>
        <v>1</v>
      </c>
      <c r="H7" s="51">
        <f>'ｴﾝﾄﾘｰ女子'!M7</f>
      </c>
      <c r="I7" s="51" t="e">
        <f>VLOOKUP('ｴﾝﾄﾘｰ女子'!B7,sa1!$B$6:$F$12,2)</f>
        <v>#N/A</v>
      </c>
      <c r="J7" s="50">
        <f>'ｴﾝﾄﾘｰ女子'!I7</f>
        <v>0</v>
      </c>
      <c r="K7" s="51">
        <f>'ｴﾝﾄﾘｰ女子'!N7</f>
      </c>
      <c r="L7" s="51">
        <f>'ｴﾝﾄﾘｰ女子'!O7</f>
      </c>
      <c r="M7" s="51">
        <f>'ｴﾝﾄﾘｰ女子'!R7</f>
      </c>
      <c r="N7" s="51">
        <f>'ｴﾝﾄﾘｰ女子'!S7</f>
      </c>
      <c r="O7" s="50"/>
      <c r="P7" s="50"/>
      <c r="Q7" s="50" t="s">
        <v>163</v>
      </c>
      <c r="R7" s="51">
        <f>'ｴﾝﾄﾘｰ女子'!L7</f>
      </c>
      <c r="S7" s="50">
        <f>'ｴﾝﾄﾘｰ女子'!H7</f>
        <v>0</v>
      </c>
      <c r="U7" s="50"/>
      <c r="AC7" s="50"/>
      <c r="AE7" s="50"/>
      <c r="AL7" s="51" t="str">
        <f t="shared" si="0"/>
        <v>
</v>
      </c>
    </row>
    <row r="8" spans="1:38" s="51" customFormat="1" ht="13.5">
      <c r="A8" s="58">
        <f>'ｴﾝﾄﾘｰ女子'!A8</f>
        <v>7</v>
      </c>
      <c r="B8" s="52" t="str">
        <f>CONCATENATE('ｴﾝﾄﾘｰ女子'!Q8,RIGHT(F8,6),5)</f>
        <v>05</v>
      </c>
      <c r="C8" s="51">
        <v>2</v>
      </c>
      <c r="D8" s="50">
        <f>'ｴﾝﾄﾘｰ女子'!C8</f>
        <v>0</v>
      </c>
      <c r="E8" s="50">
        <f>'ｴﾝﾄﾘｰ女子'!D8</f>
        <v>0</v>
      </c>
      <c r="F8" s="51">
        <f>'ｴﾝﾄﾘｰ女子'!E8</f>
        <v>0</v>
      </c>
      <c r="G8" s="51">
        <f>'ｴﾝﾄﾘｰ女子'!P8</f>
        <v>1</v>
      </c>
      <c r="H8" s="51">
        <f>'ｴﾝﾄﾘｰ女子'!M8</f>
      </c>
      <c r="I8" s="51" t="e">
        <f>VLOOKUP('ｴﾝﾄﾘｰ女子'!B8,sa1!$B$6:$F$12,2)</f>
        <v>#N/A</v>
      </c>
      <c r="J8" s="50">
        <f>'ｴﾝﾄﾘｰ女子'!I8</f>
        <v>0</v>
      </c>
      <c r="K8" s="51">
        <f>'ｴﾝﾄﾘｰ女子'!N8</f>
      </c>
      <c r="L8" s="51">
        <f>'ｴﾝﾄﾘｰ女子'!O8</f>
      </c>
      <c r="M8" s="51">
        <f>'ｴﾝﾄﾘｰ女子'!R8</f>
      </c>
      <c r="N8" s="51">
        <f>'ｴﾝﾄﾘｰ女子'!S8</f>
      </c>
      <c r="O8" s="50"/>
      <c r="P8" s="50"/>
      <c r="Q8" s="50" t="s">
        <v>163</v>
      </c>
      <c r="R8" s="51">
        <f>'ｴﾝﾄﾘｰ女子'!L8</f>
      </c>
      <c r="S8" s="50">
        <f>'ｴﾝﾄﾘｰ女子'!H8</f>
        <v>0</v>
      </c>
      <c r="U8" s="50"/>
      <c r="AC8" s="50"/>
      <c r="AE8" s="50"/>
      <c r="AL8" s="51" t="str">
        <f t="shared" si="0"/>
        <v>
</v>
      </c>
    </row>
    <row r="9" spans="1:38" s="51" customFormat="1" ht="13.5">
      <c r="A9" s="58">
        <f>'ｴﾝﾄﾘｰ女子'!A9</f>
        <v>8</v>
      </c>
      <c r="B9" s="52" t="str">
        <f>CONCATENATE('ｴﾝﾄﾘｰ女子'!Q9,RIGHT(F9,6),5)</f>
        <v>05</v>
      </c>
      <c r="C9" s="51">
        <v>2</v>
      </c>
      <c r="D9" s="50">
        <f>'ｴﾝﾄﾘｰ女子'!C9</f>
        <v>0</v>
      </c>
      <c r="E9" s="50">
        <f>'ｴﾝﾄﾘｰ女子'!D9</f>
        <v>0</v>
      </c>
      <c r="F9" s="51">
        <f>'ｴﾝﾄﾘｰ女子'!E9</f>
        <v>0</v>
      </c>
      <c r="G9" s="51">
        <f>'ｴﾝﾄﾘｰ女子'!P9</f>
        <v>1</v>
      </c>
      <c r="H9" s="51">
        <f>'ｴﾝﾄﾘｰ女子'!M9</f>
      </c>
      <c r="I9" s="51" t="e">
        <f>VLOOKUP('ｴﾝﾄﾘｰ女子'!B9,sa1!$B$6:$F$12,2)</f>
        <v>#N/A</v>
      </c>
      <c r="J9" s="50">
        <f>'ｴﾝﾄﾘｰ女子'!I9</f>
        <v>0</v>
      </c>
      <c r="K9" s="51">
        <f>'ｴﾝﾄﾘｰ女子'!N9</f>
      </c>
      <c r="L9" s="51">
        <f>'ｴﾝﾄﾘｰ女子'!O9</f>
      </c>
      <c r="M9" s="51">
        <f>'ｴﾝﾄﾘｰ女子'!R9</f>
      </c>
      <c r="N9" s="51">
        <f>'ｴﾝﾄﾘｰ女子'!S9</f>
      </c>
      <c r="O9" s="50"/>
      <c r="P9" s="50"/>
      <c r="Q9" s="50" t="s">
        <v>163</v>
      </c>
      <c r="R9" s="51">
        <f>'ｴﾝﾄﾘｰ女子'!L9</f>
      </c>
      <c r="S9" s="50">
        <f>'ｴﾝﾄﾘｰ女子'!H9</f>
        <v>0</v>
      </c>
      <c r="U9" s="50"/>
      <c r="AC9" s="50"/>
      <c r="AE9" s="50"/>
      <c r="AL9" s="51" t="str">
        <f t="shared" si="0"/>
        <v>
</v>
      </c>
    </row>
    <row r="10" spans="1:38" s="51" customFormat="1" ht="13.5">
      <c r="A10" s="58">
        <f>'ｴﾝﾄﾘｰ女子'!A10</f>
        <v>9</v>
      </c>
      <c r="B10" s="52" t="str">
        <f>CONCATENATE('ｴﾝﾄﾘｰ女子'!Q10,RIGHT(F10,6),5)</f>
        <v>05</v>
      </c>
      <c r="C10" s="51">
        <v>2</v>
      </c>
      <c r="D10" s="50">
        <f>'ｴﾝﾄﾘｰ女子'!C10</f>
        <v>0</v>
      </c>
      <c r="E10" s="50">
        <f>'ｴﾝﾄﾘｰ女子'!D10</f>
        <v>0</v>
      </c>
      <c r="F10" s="51">
        <f>'ｴﾝﾄﾘｰ女子'!E10</f>
        <v>0</v>
      </c>
      <c r="G10" s="51">
        <f>'ｴﾝﾄﾘｰ女子'!P10</f>
        <v>1</v>
      </c>
      <c r="H10" s="51">
        <f>'ｴﾝﾄﾘｰ女子'!M10</f>
      </c>
      <c r="I10" s="51" t="e">
        <f>VLOOKUP('ｴﾝﾄﾘｰ女子'!B10,sa1!$B$6:$F$12,2)</f>
        <v>#N/A</v>
      </c>
      <c r="J10" s="50">
        <f>'ｴﾝﾄﾘｰ女子'!I10</f>
        <v>0</v>
      </c>
      <c r="K10" s="51">
        <f>'ｴﾝﾄﾘｰ女子'!N10</f>
      </c>
      <c r="L10" s="51">
        <f>'ｴﾝﾄﾘｰ女子'!O10</f>
      </c>
      <c r="M10" s="51">
        <f>'ｴﾝﾄﾘｰ女子'!R10</f>
      </c>
      <c r="N10" s="51">
        <f>'ｴﾝﾄﾘｰ女子'!S10</f>
      </c>
      <c r="O10" s="50"/>
      <c r="P10" s="50"/>
      <c r="Q10" s="50" t="s">
        <v>163</v>
      </c>
      <c r="R10" s="51">
        <f>'ｴﾝﾄﾘｰ女子'!L10</f>
      </c>
      <c r="S10" s="50">
        <f>'ｴﾝﾄﾘｰ女子'!H10</f>
        <v>0</v>
      </c>
      <c r="U10" s="50"/>
      <c r="AC10" s="50"/>
      <c r="AE10" s="50"/>
      <c r="AL10" s="51" t="str">
        <f t="shared" si="0"/>
        <v>
</v>
      </c>
    </row>
    <row r="11" spans="1:38" s="51" customFormat="1" ht="13.5">
      <c r="A11" s="58">
        <f>'ｴﾝﾄﾘｰ女子'!A11</f>
        <v>10</v>
      </c>
      <c r="B11" s="52" t="str">
        <f>CONCATENATE('ｴﾝﾄﾘｰ女子'!Q11,RIGHT(F11,6),5)</f>
        <v>05</v>
      </c>
      <c r="C11" s="51">
        <v>2</v>
      </c>
      <c r="D11" s="50">
        <f>'ｴﾝﾄﾘｰ女子'!C11</f>
        <v>0</v>
      </c>
      <c r="E11" s="50">
        <f>'ｴﾝﾄﾘｰ女子'!D11</f>
        <v>0</v>
      </c>
      <c r="F11" s="51">
        <f>'ｴﾝﾄﾘｰ女子'!E11</f>
        <v>0</v>
      </c>
      <c r="G11" s="51">
        <f>'ｴﾝﾄﾘｰ女子'!P11</f>
        <v>1</v>
      </c>
      <c r="H11" s="51">
        <f>'ｴﾝﾄﾘｰ女子'!M11</f>
      </c>
      <c r="I11" s="51" t="e">
        <f>VLOOKUP('ｴﾝﾄﾘｰ女子'!B11,sa1!$B$6:$F$12,2)</f>
        <v>#N/A</v>
      </c>
      <c r="J11" s="50">
        <f>'ｴﾝﾄﾘｰ女子'!I11</f>
        <v>0</v>
      </c>
      <c r="K11" s="51">
        <f>'ｴﾝﾄﾘｰ女子'!N11</f>
      </c>
      <c r="L11" s="51">
        <f>'ｴﾝﾄﾘｰ女子'!O11</f>
      </c>
      <c r="M11" s="51">
        <f>'ｴﾝﾄﾘｰ女子'!R11</f>
      </c>
      <c r="N11" s="51">
        <f>'ｴﾝﾄﾘｰ女子'!S11</f>
      </c>
      <c r="O11" s="50"/>
      <c r="P11" s="50"/>
      <c r="Q11" s="50" t="s">
        <v>163</v>
      </c>
      <c r="R11" s="51">
        <f>'ｴﾝﾄﾘｰ女子'!L11</f>
      </c>
      <c r="S11" s="50">
        <f>'ｴﾝﾄﾘｰ女子'!H11</f>
        <v>0</v>
      </c>
      <c r="U11" s="50"/>
      <c r="AC11" s="50"/>
      <c r="AE11" s="50"/>
      <c r="AL11" s="51" t="str">
        <f t="shared" si="0"/>
        <v>
</v>
      </c>
    </row>
    <row r="12" spans="1:38" s="51" customFormat="1" ht="13.5">
      <c r="A12" s="58">
        <f>'ｴﾝﾄﾘｰ女子'!A12</f>
        <v>11</v>
      </c>
      <c r="B12" s="52" t="str">
        <f>CONCATENATE('ｴﾝﾄﾘｰ女子'!Q12,RIGHT(F12,6),5)</f>
        <v>05</v>
      </c>
      <c r="C12" s="51">
        <v>2</v>
      </c>
      <c r="D12" s="50">
        <f>'ｴﾝﾄﾘｰ女子'!C12</f>
        <v>0</v>
      </c>
      <c r="E12" s="50">
        <f>'ｴﾝﾄﾘｰ女子'!D12</f>
        <v>0</v>
      </c>
      <c r="F12" s="51">
        <f>'ｴﾝﾄﾘｰ女子'!E12</f>
        <v>0</v>
      </c>
      <c r="G12" s="51">
        <f>'ｴﾝﾄﾘｰ女子'!P12</f>
        <v>1</v>
      </c>
      <c r="H12" s="51">
        <f>'ｴﾝﾄﾘｰ女子'!M12</f>
      </c>
      <c r="I12" s="51" t="e">
        <f>VLOOKUP('ｴﾝﾄﾘｰ女子'!B12,sa1!$B$6:$F$12,2)</f>
        <v>#N/A</v>
      </c>
      <c r="J12" s="50">
        <f>'ｴﾝﾄﾘｰ女子'!I12</f>
        <v>0</v>
      </c>
      <c r="K12" s="51">
        <f>'ｴﾝﾄﾘｰ女子'!N12</f>
      </c>
      <c r="L12" s="51">
        <f>'ｴﾝﾄﾘｰ女子'!O12</f>
      </c>
      <c r="M12" s="51">
        <f>'ｴﾝﾄﾘｰ女子'!R12</f>
      </c>
      <c r="N12" s="51">
        <f>'ｴﾝﾄﾘｰ女子'!S12</f>
      </c>
      <c r="O12" s="50"/>
      <c r="P12" s="50"/>
      <c r="Q12" s="50" t="s">
        <v>163</v>
      </c>
      <c r="R12" s="51">
        <f>'ｴﾝﾄﾘｰ女子'!L12</f>
      </c>
      <c r="S12" s="50">
        <f>'ｴﾝﾄﾘｰ女子'!H12</f>
        <v>0</v>
      </c>
      <c r="U12" s="50"/>
      <c r="AC12" s="50"/>
      <c r="AE12" s="50"/>
      <c r="AL12" s="51" t="str">
        <f t="shared" si="0"/>
        <v>
</v>
      </c>
    </row>
    <row r="13" spans="1:38" s="51" customFormat="1" ht="13.5">
      <c r="A13" s="58">
        <f>'ｴﾝﾄﾘｰ女子'!A13</f>
        <v>12</v>
      </c>
      <c r="B13" s="52" t="str">
        <f>CONCATENATE('ｴﾝﾄﾘｰ女子'!Q13,RIGHT(F13,6),5)</f>
        <v>05</v>
      </c>
      <c r="C13" s="51">
        <v>2</v>
      </c>
      <c r="D13" s="50">
        <f>'ｴﾝﾄﾘｰ女子'!C13</f>
        <v>0</v>
      </c>
      <c r="E13" s="50">
        <f>'ｴﾝﾄﾘｰ女子'!D13</f>
        <v>0</v>
      </c>
      <c r="F13" s="51">
        <f>'ｴﾝﾄﾘｰ女子'!E13</f>
        <v>0</v>
      </c>
      <c r="G13" s="51">
        <f>'ｴﾝﾄﾘｰ女子'!P13</f>
        <v>1</v>
      </c>
      <c r="H13" s="51">
        <f>'ｴﾝﾄﾘｰ女子'!M13</f>
      </c>
      <c r="I13" s="51" t="e">
        <f>VLOOKUP('ｴﾝﾄﾘｰ女子'!B13,sa1!$B$6:$F$12,2)</f>
        <v>#N/A</v>
      </c>
      <c r="J13" s="50">
        <f>'ｴﾝﾄﾘｰ女子'!I13</f>
        <v>0</v>
      </c>
      <c r="K13" s="51">
        <f>'ｴﾝﾄﾘｰ女子'!N13</f>
      </c>
      <c r="L13" s="51">
        <f>'ｴﾝﾄﾘｰ女子'!O13</f>
      </c>
      <c r="M13" s="51">
        <f>'ｴﾝﾄﾘｰ女子'!R13</f>
      </c>
      <c r="N13" s="51">
        <f>'ｴﾝﾄﾘｰ女子'!S13</f>
      </c>
      <c r="O13" s="50"/>
      <c r="P13" s="50"/>
      <c r="Q13" s="50" t="s">
        <v>163</v>
      </c>
      <c r="R13" s="51">
        <f>'ｴﾝﾄﾘｰ女子'!L13</f>
      </c>
      <c r="S13" s="50">
        <f>'ｴﾝﾄﾘｰ女子'!H13</f>
        <v>0</v>
      </c>
      <c r="U13" s="50"/>
      <c r="AC13" s="50"/>
      <c r="AE13" s="50"/>
      <c r="AL13" s="51" t="str">
        <f t="shared" si="0"/>
        <v>
</v>
      </c>
    </row>
    <row r="14" spans="1:38" s="51" customFormat="1" ht="13.5">
      <c r="A14" s="58">
        <f>'ｴﾝﾄﾘｰ女子'!A14</f>
        <v>13</v>
      </c>
      <c r="B14" s="52" t="str">
        <f>CONCATENATE('ｴﾝﾄﾘｰ女子'!Q14,RIGHT(F14,6),5)</f>
        <v>05</v>
      </c>
      <c r="C14" s="51">
        <v>2</v>
      </c>
      <c r="D14" s="50">
        <f>'ｴﾝﾄﾘｰ女子'!C14</f>
        <v>0</v>
      </c>
      <c r="E14" s="50">
        <f>'ｴﾝﾄﾘｰ女子'!D14</f>
        <v>0</v>
      </c>
      <c r="F14" s="51">
        <f>'ｴﾝﾄﾘｰ女子'!E14</f>
        <v>0</v>
      </c>
      <c r="G14" s="51">
        <f>'ｴﾝﾄﾘｰ女子'!P14</f>
        <v>1</v>
      </c>
      <c r="H14" s="51">
        <f>'ｴﾝﾄﾘｰ女子'!M14</f>
      </c>
      <c r="I14" s="51" t="e">
        <f>VLOOKUP('ｴﾝﾄﾘｰ女子'!B14,sa1!$B$6:$F$12,2)</f>
        <v>#N/A</v>
      </c>
      <c r="J14" s="50">
        <f>'ｴﾝﾄﾘｰ女子'!I14</f>
        <v>0</v>
      </c>
      <c r="K14" s="51">
        <f>'ｴﾝﾄﾘｰ女子'!N14</f>
      </c>
      <c r="L14" s="51">
        <f>'ｴﾝﾄﾘｰ女子'!O14</f>
      </c>
      <c r="M14" s="51">
        <f>'ｴﾝﾄﾘｰ女子'!R14</f>
      </c>
      <c r="N14" s="51">
        <f>'ｴﾝﾄﾘｰ女子'!S14</f>
      </c>
      <c r="O14" s="50"/>
      <c r="P14" s="50"/>
      <c r="Q14" s="50" t="s">
        <v>163</v>
      </c>
      <c r="R14" s="51">
        <f>'ｴﾝﾄﾘｰ女子'!L14</f>
      </c>
      <c r="S14" s="50">
        <f>'ｴﾝﾄﾘｰ女子'!H14</f>
        <v>0</v>
      </c>
      <c r="U14" s="50"/>
      <c r="AC14" s="50"/>
      <c r="AE14" s="50"/>
      <c r="AL14" s="51" t="str">
        <f t="shared" si="0"/>
        <v>
</v>
      </c>
    </row>
    <row r="15" spans="1:38" s="51" customFormat="1" ht="13.5">
      <c r="A15" s="58">
        <f>'ｴﾝﾄﾘｰ女子'!A15</f>
        <v>14</v>
      </c>
      <c r="B15" s="52" t="str">
        <f>CONCATENATE('ｴﾝﾄﾘｰ女子'!Q15,RIGHT(F15,6),5)</f>
        <v>05</v>
      </c>
      <c r="C15" s="51">
        <v>2</v>
      </c>
      <c r="D15" s="50">
        <f>'ｴﾝﾄﾘｰ女子'!C15</f>
        <v>0</v>
      </c>
      <c r="E15" s="50">
        <f>'ｴﾝﾄﾘｰ女子'!D15</f>
        <v>0</v>
      </c>
      <c r="F15" s="51">
        <f>'ｴﾝﾄﾘｰ女子'!E15</f>
        <v>0</v>
      </c>
      <c r="G15" s="51">
        <f>'ｴﾝﾄﾘｰ女子'!P15</f>
        <v>1</v>
      </c>
      <c r="H15" s="51">
        <f>'ｴﾝﾄﾘｰ女子'!M15</f>
      </c>
      <c r="I15" s="51" t="e">
        <f>VLOOKUP('ｴﾝﾄﾘｰ女子'!B15,sa1!$B$6:$F$12,2)</f>
        <v>#N/A</v>
      </c>
      <c r="J15" s="50">
        <f>'ｴﾝﾄﾘｰ女子'!I15</f>
        <v>0</v>
      </c>
      <c r="K15" s="51">
        <f>'ｴﾝﾄﾘｰ女子'!N15</f>
      </c>
      <c r="L15" s="51">
        <f>'ｴﾝﾄﾘｰ女子'!O15</f>
      </c>
      <c r="M15" s="51">
        <f>'ｴﾝﾄﾘｰ女子'!R15</f>
      </c>
      <c r="N15" s="51">
        <f>'ｴﾝﾄﾘｰ女子'!S15</f>
      </c>
      <c r="O15" s="50"/>
      <c r="P15" s="50"/>
      <c r="Q15" s="50" t="s">
        <v>163</v>
      </c>
      <c r="R15" s="51">
        <f>'ｴﾝﾄﾘｰ女子'!L15</f>
      </c>
      <c r="S15" s="50">
        <f>'ｴﾝﾄﾘｰ女子'!H15</f>
        <v>0</v>
      </c>
      <c r="U15" s="50"/>
      <c r="AC15" s="50"/>
      <c r="AE15" s="50"/>
      <c r="AL15" s="51" t="str">
        <f t="shared" si="0"/>
        <v>
</v>
      </c>
    </row>
    <row r="16" spans="1:38" s="51" customFormat="1" ht="13.5">
      <c r="A16" s="58">
        <f>'ｴﾝﾄﾘｰ女子'!A16</f>
        <v>15</v>
      </c>
      <c r="B16" s="52" t="str">
        <f>CONCATENATE('ｴﾝﾄﾘｰ女子'!Q16,RIGHT(F16,6),5)</f>
        <v>05</v>
      </c>
      <c r="C16" s="51">
        <v>2</v>
      </c>
      <c r="D16" s="50">
        <f>'ｴﾝﾄﾘｰ女子'!C16</f>
        <v>0</v>
      </c>
      <c r="E16" s="50">
        <f>'ｴﾝﾄﾘｰ女子'!D16</f>
        <v>0</v>
      </c>
      <c r="F16" s="51">
        <f>'ｴﾝﾄﾘｰ女子'!E16</f>
        <v>0</v>
      </c>
      <c r="G16" s="51">
        <f>'ｴﾝﾄﾘｰ女子'!P16</f>
        <v>1</v>
      </c>
      <c r="H16" s="51">
        <f>'ｴﾝﾄﾘｰ女子'!M16</f>
      </c>
      <c r="I16" s="51" t="e">
        <f>VLOOKUP('ｴﾝﾄﾘｰ女子'!B16,sa1!$B$6:$F$12,2)</f>
        <v>#N/A</v>
      </c>
      <c r="J16" s="50">
        <f>'ｴﾝﾄﾘｰ女子'!I16</f>
        <v>0</v>
      </c>
      <c r="K16" s="51">
        <f>'ｴﾝﾄﾘｰ女子'!N16</f>
      </c>
      <c r="L16" s="51">
        <f>'ｴﾝﾄﾘｰ女子'!O16</f>
      </c>
      <c r="M16" s="51">
        <f>'ｴﾝﾄﾘｰ女子'!R16</f>
      </c>
      <c r="N16" s="51">
        <f>'ｴﾝﾄﾘｰ女子'!S16</f>
      </c>
      <c r="O16" s="50"/>
      <c r="P16" s="50"/>
      <c r="Q16" s="50" t="s">
        <v>163</v>
      </c>
      <c r="R16" s="51">
        <f>'ｴﾝﾄﾘｰ女子'!L16</f>
      </c>
      <c r="S16" s="50">
        <f>'ｴﾝﾄﾘｰ女子'!H16</f>
        <v>0</v>
      </c>
      <c r="U16" s="50"/>
      <c r="AC16" s="50"/>
      <c r="AE16" s="50"/>
      <c r="AL16" s="51" t="str">
        <f t="shared" si="0"/>
        <v>
</v>
      </c>
    </row>
    <row r="17" spans="1:38" s="51" customFormat="1" ht="13.5">
      <c r="A17" s="58">
        <f>'ｴﾝﾄﾘｰ女子'!A17</f>
        <v>16</v>
      </c>
      <c r="B17" s="52" t="str">
        <f>CONCATENATE('ｴﾝﾄﾘｰ女子'!Q17,RIGHT(F17,6),5)</f>
        <v>05</v>
      </c>
      <c r="C17" s="51">
        <v>2</v>
      </c>
      <c r="D17" s="50">
        <f>'ｴﾝﾄﾘｰ女子'!C17</f>
        <v>0</v>
      </c>
      <c r="E17" s="50">
        <f>'ｴﾝﾄﾘｰ女子'!D17</f>
        <v>0</v>
      </c>
      <c r="F17" s="51">
        <f>'ｴﾝﾄﾘｰ女子'!E17</f>
        <v>0</v>
      </c>
      <c r="G17" s="51">
        <f>'ｴﾝﾄﾘｰ女子'!P17</f>
        <v>1</v>
      </c>
      <c r="H17" s="51">
        <f>'ｴﾝﾄﾘｰ女子'!M17</f>
      </c>
      <c r="I17" s="51" t="e">
        <f>VLOOKUP('ｴﾝﾄﾘｰ女子'!B17,sa1!$B$6:$F$12,2)</f>
        <v>#N/A</v>
      </c>
      <c r="J17" s="50">
        <f>'ｴﾝﾄﾘｰ女子'!I17</f>
        <v>0</v>
      </c>
      <c r="K17" s="51">
        <f>'ｴﾝﾄﾘｰ女子'!N17</f>
      </c>
      <c r="L17" s="51">
        <f>'ｴﾝﾄﾘｰ女子'!O17</f>
      </c>
      <c r="M17" s="51">
        <f>'ｴﾝﾄﾘｰ女子'!R17</f>
      </c>
      <c r="N17" s="51">
        <f>'ｴﾝﾄﾘｰ女子'!S17</f>
      </c>
      <c r="O17" s="50"/>
      <c r="P17" s="50"/>
      <c r="Q17" s="50" t="s">
        <v>163</v>
      </c>
      <c r="R17" s="51">
        <f>'ｴﾝﾄﾘｰ女子'!L17</f>
      </c>
      <c r="S17" s="50">
        <f>'ｴﾝﾄﾘｰ女子'!H17</f>
        <v>0</v>
      </c>
      <c r="U17" s="50"/>
      <c r="AC17" s="50"/>
      <c r="AE17" s="50"/>
      <c r="AL17" s="51" t="str">
        <f t="shared" si="0"/>
        <v>
</v>
      </c>
    </row>
    <row r="18" spans="1:38" s="51" customFormat="1" ht="13.5">
      <c r="A18" s="58">
        <f>'ｴﾝﾄﾘｰ女子'!A18</f>
        <v>17</v>
      </c>
      <c r="B18" s="52" t="str">
        <f>CONCATENATE('ｴﾝﾄﾘｰ女子'!Q18,RIGHT(F18,6),5)</f>
        <v>05</v>
      </c>
      <c r="C18" s="51">
        <v>2</v>
      </c>
      <c r="D18" s="50">
        <f>'ｴﾝﾄﾘｰ女子'!C18</f>
        <v>0</v>
      </c>
      <c r="E18" s="50">
        <f>'ｴﾝﾄﾘｰ女子'!D18</f>
        <v>0</v>
      </c>
      <c r="F18" s="51">
        <f>'ｴﾝﾄﾘｰ女子'!E18</f>
        <v>0</v>
      </c>
      <c r="G18" s="51">
        <f>'ｴﾝﾄﾘｰ女子'!P18</f>
        <v>1</v>
      </c>
      <c r="H18" s="51">
        <f>'ｴﾝﾄﾘｰ女子'!M18</f>
      </c>
      <c r="I18" s="51" t="e">
        <f>VLOOKUP('ｴﾝﾄﾘｰ女子'!B18,sa1!$B$6:$F$12,2)</f>
        <v>#N/A</v>
      </c>
      <c r="J18" s="50">
        <f>'ｴﾝﾄﾘｰ女子'!I18</f>
        <v>0</v>
      </c>
      <c r="K18" s="51">
        <f>'ｴﾝﾄﾘｰ女子'!N18</f>
      </c>
      <c r="L18" s="51">
        <f>'ｴﾝﾄﾘｰ女子'!O18</f>
      </c>
      <c r="M18" s="51">
        <f>'ｴﾝﾄﾘｰ女子'!R18</f>
      </c>
      <c r="N18" s="51">
        <f>'ｴﾝﾄﾘｰ女子'!S18</f>
      </c>
      <c r="O18" s="50"/>
      <c r="P18" s="50"/>
      <c r="Q18" s="50" t="s">
        <v>163</v>
      </c>
      <c r="R18" s="51">
        <f>'ｴﾝﾄﾘｰ女子'!L18</f>
      </c>
      <c r="S18" s="50">
        <f>'ｴﾝﾄﾘｰ女子'!H18</f>
        <v>0</v>
      </c>
      <c r="U18" s="50"/>
      <c r="AC18" s="50"/>
      <c r="AE18" s="50"/>
      <c r="AL18" s="51" t="str">
        <f t="shared" si="0"/>
        <v>
</v>
      </c>
    </row>
    <row r="19" spans="1:38" s="51" customFormat="1" ht="13.5">
      <c r="A19" s="58">
        <f>'ｴﾝﾄﾘｰ女子'!A19</f>
        <v>18</v>
      </c>
      <c r="B19" s="52" t="str">
        <f>CONCATENATE('ｴﾝﾄﾘｰ女子'!Q19,RIGHT(F19,6),5)</f>
        <v>05</v>
      </c>
      <c r="C19" s="51">
        <v>2</v>
      </c>
      <c r="D19" s="50">
        <f>'ｴﾝﾄﾘｰ女子'!C19</f>
        <v>0</v>
      </c>
      <c r="E19" s="50">
        <f>'ｴﾝﾄﾘｰ女子'!D19</f>
        <v>0</v>
      </c>
      <c r="F19" s="51">
        <f>'ｴﾝﾄﾘｰ女子'!E19</f>
        <v>0</v>
      </c>
      <c r="G19" s="51">
        <f>'ｴﾝﾄﾘｰ女子'!P19</f>
        <v>1</v>
      </c>
      <c r="H19" s="51">
        <f>'ｴﾝﾄﾘｰ女子'!M19</f>
      </c>
      <c r="I19" s="51" t="e">
        <f>VLOOKUP('ｴﾝﾄﾘｰ女子'!B19,sa1!$B$6:$F$12,2)</f>
        <v>#N/A</v>
      </c>
      <c r="J19" s="50">
        <f>'ｴﾝﾄﾘｰ女子'!I19</f>
        <v>0</v>
      </c>
      <c r="K19" s="51">
        <f>'ｴﾝﾄﾘｰ女子'!N19</f>
      </c>
      <c r="L19" s="51">
        <f>'ｴﾝﾄﾘｰ女子'!O19</f>
      </c>
      <c r="M19" s="51">
        <f>'ｴﾝﾄﾘｰ女子'!R19</f>
      </c>
      <c r="N19" s="51">
        <f>'ｴﾝﾄﾘｰ女子'!S19</f>
      </c>
      <c r="O19" s="50"/>
      <c r="P19" s="50"/>
      <c r="Q19" s="50" t="s">
        <v>163</v>
      </c>
      <c r="R19" s="51">
        <f>'ｴﾝﾄﾘｰ女子'!L19</f>
      </c>
      <c r="S19" s="50">
        <f>'ｴﾝﾄﾘｰ女子'!H19</f>
        <v>0</v>
      </c>
      <c r="U19" s="50"/>
      <c r="AC19" s="50"/>
      <c r="AE19" s="50"/>
      <c r="AL19" s="51" t="str">
        <f t="shared" si="0"/>
        <v>
</v>
      </c>
    </row>
    <row r="20" spans="1:38" s="51" customFormat="1" ht="13.5">
      <c r="A20" s="58">
        <f>'ｴﾝﾄﾘｰ女子'!A20</f>
        <v>19</v>
      </c>
      <c r="B20" s="52" t="str">
        <f>CONCATENATE('ｴﾝﾄﾘｰ女子'!Q20,RIGHT(F20,6),5)</f>
        <v>05</v>
      </c>
      <c r="C20" s="51">
        <v>2</v>
      </c>
      <c r="D20" s="50">
        <f>'ｴﾝﾄﾘｰ女子'!C20</f>
        <v>0</v>
      </c>
      <c r="E20" s="50">
        <f>'ｴﾝﾄﾘｰ女子'!D20</f>
        <v>0</v>
      </c>
      <c r="F20" s="51">
        <f>'ｴﾝﾄﾘｰ女子'!E20</f>
        <v>0</v>
      </c>
      <c r="G20" s="51">
        <f>'ｴﾝﾄﾘｰ女子'!P20</f>
        <v>1</v>
      </c>
      <c r="H20" s="51">
        <f>'ｴﾝﾄﾘｰ女子'!M20</f>
      </c>
      <c r="I20" s="51" t="e">
        <f>VLOOKUP('ｴﾝﾄﾘｰ女子'!B20,sa1!$B$6:$F$12,2)</f>
        <v>#N/A</v>
      </c>
      <c r="J20" s="50">
        <f>'ｴﾝﾄﾘｰ女子'!I20</f>
        <v>0</v>
      </c>
      <c r="K20" s="51">
        <f>'ｴﾝﾄﾘｰ女子'!N20</f>
      </c>
      <c r="L20" s="51">
        <f>'ｴﾝﾄﾘｰ女子'!O20</f>
      </c>
      <c r="M20" s="51">
        <f>'ｴﾝﾄﾘｰ女子'!R20</f>
      </c>
      <c r="N20" s="51">
        <f>'ｴﾝﾄﾘｰ女子'!S20</f>
      </c>
      <c r="O20" s="50"/>
      <c r="P20" s="50"/>
      <c r="Q20" s="50" t="s">
        <v>163</v>
      </c>
      <c r="R20" s="51">
        <f>'ｴﾝﾄﾘｰ女子'!L20</f>
      </c>
      <c r="S20" s="50">
        <f>'ｴﾝﾄﾘｰ女子'!H20</f>
        <v>0</v>
      </c>
      <c r="U20" s="50"/>
      <c r="AC20" s="50"/>
      <c r="AE20" s="50"/>
      <c r="AL20" s="51" t="str">
        <f t="shared" si="0"/>
        <v>
</v>
      </c>
    </row>
    <row r="21" spans="1:38" s="51" customFormat="1" ht="13.5">
      <c r="A21" s="58">
        <f>'ｴﾝﾄﾘｰ女子'!A21</f>
        <v>20</v>
      </c>
      <c r="B21" s="52" t="str">
        <f>CONCATENATE('ｴﾝﾄﾘｰ女子'!Q21,RIGHT(F21,6),5)</f>
        <v>05</v>
      </c>
      <c r="C21" s="51">
        <v>2</v>
      </c>
      <c r="D21" s="50">
        <f>'ｴﾝﾄﾘｰ女子'!C21</f>
        <v>0</v>
      </c>
      <c r="E21" s="50">
        <f>'ｴﾝﾄﾘｰ女子'!D21</f>
        <v>0</v>
      </c>
      <c r="F21" s="51">
        <f>'ｴﾝﾄﾘｰ女子'!E21</f>
        <v>0</v>
      </c>
      <c r="G21" s="51">
        <f>'ｴﾝﾄﾘｰ女子'!P21</f>
        <v>1</v>
      </c>
      <c r="H21" s="51">
        <f>'ｴﾝﾄﾘｰ女子'!M21</f>
      </c>
      <c r="I21" s="51" t="e">
        <f>VLOOKUP('ｴﾝﾄﾘｰ女子'!B21,sa1!$B$6:$F$12,2)</f>
        <v>#N/A</v>
      </c>
      <c r="J21" s="50">
        <f>'ｴﾝﾄﾘｰ女子'!I21</f>
        <v>0</v>
      </c>
      <c r="K21" s="51">
        <f>'ｴﾝﾄﾘｰ女子'!N21</f>
      </c>
      <c r="L21" s="51">
        <f>'ｴﾝﾄﾘｰ女子'!O21</f>
      </c>
      <c r="M21" s="51">
        <f>'ｴﾝﾄﾘｰ女子'!R21</f>
      </c>
      <c r="N21" s="51">
        <f>'ｴﾝﾄﾘｰ女子'!S21</f>
      </c>
      <c r="O21" s="50"/>
      <c r="P21" s="50"/>
      <c r="Q21" s="50" t="s">
        <v>163</v>
      </c>
      <c r="R21" s="51">
        <f>'ｴﾝﾄﾘｰ女子'!L21</f>
      </c>
      <c r="S21" s="50">
        <f>'ｴﾝﾄﾘｰ女子'!H21</f>
        <v>0</v>
      </c>
      <c r="U21" s="50"/>
      <c r="AC21" s="50"/>
      <c r="AE21" s="50"/>
      <c r="AL21" s="51" t="str">
        <f t="shared" si="0"/>
        <v>
</v>
      </c>
    </row>
    <row r="22" spans="1:38" s="51" customFormat="1" ht="13.5">
      <c r="A22" s="58">
        <f>'ｴﾝﾄﾘｰ女子'!A22</f>
        <v>21</v>
      </c>
      <c r="B22" s="52" t="str">
        <f>CONCATENATE('ｴﾝﾄﾘｰ女子'!Q22,RIGHT(F22,6),5)</f>
        <v>05</v>
      </c>
      <c r="C22" s="51">
        <v>2</v>
      </c>
      <c r="D22" s="50">
        <f>'ｴﾝﾄﾘｰ女子'!C22</f>
        <v>0</v>
      </c>
      <c r="E22" s="50">
        <f>'ｴﾝﾄﾘｰ女子'!D22</f>
        <v>0</v>
      </c>
      <c r="F22" s="51">
        <f>'ｴﾝﾄﾘｰ女子'!E22</f>
        <v>0</v>
      </c>
      <c r="G22" s="51">
        <f>'ｴﾝﾄﾘｰ女子'!P22</f>
        <v>1</v>
      </c>
      <c r="H22" s="51">
        <f>'ｴﾝﾄﾘｰ女子'!M22</f>
      </c>
      <c r="I22" s="51" t="e">
        <f>VLOOKUP('ｴﾝﾄﾘｰ女子'!B22,sa1!$B$6:$F$12,2)</f>
        <v>#N/A</v>
      </c>
      <c r="J22" s="50">
        <f>'ｴﾝﾄﾘｰ女子'!I22</f>
        <v>0</v>
      </c>
      <c r="K22" s="51">
        <f>'ｴﾝﾄﾘｰ女子'!N22</f>
      </c>
      <c r="L22" s="51">
        <f>'ｴﾝﾄﾘｰ女子'!O22</f>
      </c>
      <c r="M22" s="51">
        <f>'ｴﾝﾄﾘｰ女子'!R22</f>
      </c>
      <c r="N22" s="51">
        <f>'ｴﾝﾄﾘｰ女子'!S22</f>
      </c>
      <c r="O22" s="50"/>
      <c r="P22" s="50"/>
      <c r="Q22" s="50" t="s">
        <v>163</v>
      </c>
      <c r="R22" s="51">
        <f>'ｴﾝﾄﾘｰ女子'!L22</f>
      </c>
      <c r="S22" s="50">
        <f>'ｴﾝﾄﾘｰ女子'!H22</f>
        <v>0</v>
      </c>
      <c r="U22" s="50"/>
      <c r="AC22" s="50"/>
      <c r="AE22" s="50"/>
      <c r="AL22" s="51" t="str">
        <f t="shared" si="0"/>
        <v>
</v>
      </c>
    </row>
    <row r="23" spans="1:38" s="51" customFormat="1" ht="13.5">
      <c r="A23" s="58">
        <f>'ｴﾝﾄﾘｰ女子'!A23</f>
        <v>22</v>
      </c>
      <c r="B23" s="52" t="str">
        <f>CONCATENATE('ｴﾝﾄﾘｰ女子'!Q23,RIGHT(F23,6),5)</f>
        <v>05</v>
      </c>
      <c r="C23" s="51">
        <v>2</v>
      </c>
      <c r="D23" s="50">
        <f>'ｴﾝﾄﾘｰ女子'!C23</f>
        <v>0</v>
      </c>
      <c r="E23" s="50">
        <f>'ｴﾝﾄﾘｰ女子'!D23</f>
        <v>0</v>
      </c>
      <c r="F23" s="51">
        <f>'ｴﾝﾄﾘｰ女子'!E23</f>
        <v>0</v>
      </c>
      <c r="G23" s="51">
        <f>'ｴﾝﾄﾘｰ女子'!P23</f>
        <v>1</v>
      </c>
      <c r="H23" s="51">
        <f>'ｴﾝﾄﾘｰ女子'!M23</f>
      </c>
      <c r="I23" s="51" t="e">
        <f>VLOOKUP('ｴﾝﾄﾘｰ女子'!B23,sa1!$B$6:$F$12,2)</f>
        <v>#N/A</v>
      </c>
      <c r="J23" s="50">
        <f>'ｴﾝﾄﾘｰ女子'!I23</f>
        <v>0</v>
      </c>
      <c r="K23" s="51">
        <f>'ｴﾝﾄﾘｰ女子'!N23</f>
      </c>
      <c r="L23" s="51">
        <f>'ｴﾝﾄﾘｰ女子'!O23</f>
      </c>
      <c r="M23" s="51">
        <f>'ｴﾝﾄﾘｰ女子'!R23</f>
      </c>
      <c r="N23" s="51">
        <f>'ｴﾝﾄﾘｰ女子'!S23</f>
      </c>
      <c r="O23" s="50"/>
      <c r="P23" s="50"/>
      <c r="Q23" s="50" t="s">
        <v>163</v>
      </c>
      <c r="R23" s="51">
        <f>'ｴﾝﾄﾘｰ女子'!L23</f>
      </c>
      <c r="S23" s="50">
        <f>'ｴﾝﾄﾘｰ女子'!H23</f>
        <v>0</v>
      </c>
      <c r="U23" s="50"/>
      <c r="AC23" s="50"/>
      <c r="AE23" s="50"/>
      <c r="AL23" s="51" t="str">
        <f t="shared" si="0"/>
        <v>
</v>
      </c>
    </row>
    <row r="24" spans="1:38" s="51" customFormat="1" ht="13.5">
      <c r="A24" s="58">
        <f>'ｴﾝﾄﾘｰ女子'!A24</f>
        <v>23</v>
      </c>
      <c r="B24" s="52" t="str">
        <f>CONCATENATE('ｴﾝﾄﾘｰ女子'!Q24,RIGHT(F24,6),5)</f>
        <v>05</v>
      </c>
      <c r="C24" s="51">
        <v>2</v>
      </c>
      <c r="D24" s="50">
        <f>'ｴﾝﾄﾘｰ女子'!C24</f>
        <v>0</v>
      </c>
      <c r="E24" s="50">
        <f>'ｴﾝﾄﾘｰ女子'!D24</f>
        <v>0</v>
      </c>
      <c r="F24" s="51">
        <f>'ｴﾝﾄﾘｰ女子'!E24</f>
        <v>0</v>
      </c>
      <c r="G24" s="51">
        <f>'ｴﾝﾄﾘｰ女子'!P24</f>
        <v>1</v>
      </c>
      <c r="H24" s="51">
        <f>'ｴﾝﾄﾘｰ女子'!M24</f>
      </c>
      <c r="I24" s="51" t="e">
        <f>VLOOKUP('ｴﾝﾄﾘｰ女子'!B24,sa1!$B$6:$F$12,2)</f>
        <v>#N/A</v>
      </c>
      <c r="J24" s="50">
        <f>'ｴﾝﾄﾘｰ女子'!I24</f>
        <v>0</v>
      </c>
      <c r="K24" s="51">
        <f>'ｴﾝﾄﾘｰ女子'!N24</f>
      </c>
      <c r="L24" s="51">
        <f>'ｴﾝﾄﾘｰ女子'!O24</f>
      </c>
      <c r="M24" s="51">
        <f>'ｴﾝﾄﾘｰ女子'!R24</f>
      </c>
      <c r="N24" s="51">
        <f>'ｴﾝﾄﾘｰ女子'!S24</f>
      </c>
      <c r="O24" s="50"/>
      <c r="P24" s="50"/>
      <c r="Q24" s="50" t="s">
        <v>163</v>
      </c>
      <c r="R24" s="51">
        <f>'ｴﾝﾄﾘｰ女子'!L24</f>
      </c>
      <c r="S24" s="50">
        <f>'ｴﾝﾄﾘｰ女子'!H24</f>
        <v>0</v>
      </c>
      <c r="U24" s="50"/>
      <c r="AC24" s="50"/>
      <c r="AE24" s="50"/>
      <c r="AL24" s="51" t="str">
        <f t="shared" si="0"/>
        <v>
</v>
      </c>
    </row>
    <row r="25" spans="1:38" s="51" customFormat="1" ht="13.5">
      <c r="A25" s="58">
        <f>'ｴﾝﾄﾘｰ女子'!A25</f>
        <v>24</v>
      </c>
      <c r="B25" s="52" t="str">
        <f>CONCATENATE('ｴﾝﾄﾘｰ女子'!Q25,RIGHT(F25,6),5)</f>
        <v>05</v>
      </c>
      <c r="C25" s="51">
        <v>2</v>
      </c>
      <c r="D25" s="50">
        <f>'ｴﾝﾄﾘｰ女子'!C25</f>
        <v>0</v>
      </c>
      <c r="E25" s="50">
        <f>'ｴﾝﾄﾘｰ女子'!D25</f>
        <v>0</v>
      </c>
      <c r="F25" s="51">
        <f>'ｴﾝﾄﾘｰ女子'!E25</f>
        <v>0</v>
      </c>
      <c r="G25" s="51">
        <f>'ｴﾝﾄﾘｰ女子'!P25</f>
        <v>1</v>
      </c>
      <c r="H25" s="51">
        <f>'ｴﾝﾄﾘｰ女子'!M25</f>
      </c>
      <c r="I25" s="51" t="e">
        <f>VLOOKUP('ｴﾝﾄﾘｰ女子'!B25,sa1!$B$6:$F$12,2)</f>
        <v>#N/A</v>
      </c>
      <c r="J25" s="50">
        <f>'ｴﾝﾄﾘｰ女子'!I25</f>
        <v>0</v>
      </c>
      <c r="K25" s="51">
        <f>'ｴﾝﾄﾘｰ女子'!N25</f>
      </c>
      <c r="L25" s="51">
        <f>'ｴﾝﾄﾘｰ女子'!O25</f>
      </c>
      <c r="M25" s="51">
        <f>'ｴﾝﾄﾘｰ女子'!R25</f>
      </c>
      <c r="N25" s="51">
        <f>'ｴﾝﾄﾘｰ女子'!S25</f>
      </c>
      <c r="O25" s="50"/>
      <c r="P25" s="50"/>
      <c r="Q25" s="50" t="s">
        <v>163</v>
      </c>
      <c r="R25" s="51">
        <f>'ｴﾝﾄﾘｰ女子'!L25</f>
      </c>
      <c r="S25" s="50">
        <f>'ｴﾝﾄﾘｰ女子'!H25</f>
        <v>0</v>
      </c>
      <c r="U25" s="50"/>
      <c r="AC25" s="50"/>
      <c r="AE25" s="50"/>
      <c r="AL25" s="51" t="str">
        <f t="shared" si="0"/>
        <v>
</v>
      </c>
    </row>
    <row r="26" spans="1:38" s="51" customFormat="1" ht="13.5">
      <c r="A26" s="58">
        <f>'ｴﾝﾄﾘｰ女子'!A26</f>
        <v>25</v>
      </c>
      <c r="B26" s="52" t="str">
        <f>CONCATENATE('ｴﾝﾄﾘｰ女子'!Q26,RIGHT(F26,6),5)</f>
        <v>05</v>
      </c>
      <c r="C26" s="51">
        <v>2</v>
      </c>
      <c r="D26" s="50">
        <f>'ｴﾝﾄﾘｰ女子'!C26</f>
        <v>0</v>
      </c>
      <c r="E26" s="50">
        <f>'ｴﾝﾄﾘｰ女子'!D26</f>
        <v>0</v>
      </c>
      <c r="F26" s="51">
        <f>'ｴﾝﾄﾘｰ女子'!E26</f>
        <v>0</v>
      </c>
      <c r="G26" s="51">
        <f>'ｴﾝﾄﾘｰ女子'!P26</f>
        <v>1</v>
      </c>
      <c r="H26" s="51">
        <f>'ｴﾝﾄﾘｰ女子'!M26</f>
      </c>
      <c r="I26" s="51" t="e">
        <f>VLOOKUP('ｴﾝﾄﾘｰ女子'!B26,sa1!$B$6:$F$12,2)</f>
        <v>#N/A</v>
      </c>
      <c r="J26" s="50">
        <f>'ｴﾝﾄﾘｰ女子'!I26</f>
        <v>0</v>
      </c>
      <c r="K26" s="51">
        <f>'ｴﾝﾄﾘｰ女子'!N26</f>
      </c>
      <c r="L26" s="51">
        <f>'ｴﾝﾄﾘｰ女子'!O26</f>
      </c>
      <c r="M26" s="51">
        <f>'ｴﾝﾄﾘｰ女子'!R26</f>
      </c>
      <c r="N26" s="51">
        <f>'ｴﾝﾄﾘｰ女子'!S26</f>
      </c>
      <c r="O26" s="50"/>
      <c r="P26" s="50"/>
      <c r="Q26" s="50" t="s">
        <v>163</v>
      </c>
      <c r="R26" s="51">
        <f>'ｴﾝﾄﾘｰ女子'!L26</f>
      </c>
      <c r="S26" s="50">
        <f>'ｴﾝﾄﾘｰ女子'!H26</f>
        <v>0</v>
      </c>
      <c r="U26" s="50"/>
      <c r="AC26" s="50"/>
      <c r="AE26" s="50"/>
      <c r="AL26" s="51" t="str">
        <f t="shared" si="0"/>
        <v>
</v>
      </c>
    </row>
    <row r="27" spans="1:38" s="51" customFormat="1" ht="13.5">
      <c r="A27" s="58">
        <f>'ｴﾝﾄﾘｰ女子'!A27</f>
        <v>26</v>
      </c>
      <c r="B27" s="52" t="str">
        <f>CONCATENATE('ｴﾝﾄﾘｰ女子'!Q27,RIGHT(F27,6),5)</f>
        <v>05</v>
      </c>
      <c r="C27" s="51">
        <v>2</v>
      </c>
      <c r="D27" s="50">
        <f>'ｴﾝﾄﾘｰ女子'!C27</f>
        <v>0</v>
      </c>
      <c r="E27" s="50">
        <f>'ｴﾝﾄﾘｰ女子'!D27</f>
        <v>0</v>
      </c>
      <c r="F27" s="51">
        <f>'ｴﾝﾄﾘｰ女子'!E27</f>
        <v>0</v>
      </c>
      <c r="G27" s="51">
        <f>'ｴﾝﾄﾘｰ女子'!P27</f>
        <v>1</v>
      </c>
      <c r="H27" s="51">
        <f>'ｴﾝﾄﾘｰ女子'!M27</f>
      </c>
      <c r="I27" s="51" t="e">
        <f>VLOOKUP('ｴﾝﾄﾘｰ女子'!B27,sa1!$B$6:$F$12,2)</f>
        <v>#N/A</v>
      </c>
      <c r="J27" s="50">
        <f>'ｴﾝﾄﾘｰ女子'!I27</f>
        <v>0</v>
      </c>
      <c r="K27" s="51">
        <f>'ｴﾝﾄﾘｰ女子'!N27</f>
      </c>
      <c r="L27" s="51">
        <f>'ｴﾝﾄﾘｰ女子'!O27</f>
      </c>
      <c r="M27" s="51">
        <f>'ｴﾝﾄﾘｰ女子'!R27</f>
      </c>
      <c r="N27" s="51">
        <f>'ｴﾝﾄﾘｰ女子'!S27</f>
      </c>
      <c r="O27" s="50"/>
      <c r="P27" s="50"/>
      <c r="Q27" s="50" t="s">
        <v>163</v>
      </c>
      <c r="R27" s="51">
        <f>'ｴﾝﾄﾘｰ女子'!L27</f>
      </c>
      <c r="S27" s="50">
        <f>'ｴﾝﾄﾘｰ女子'!H27</f>
        <v>0</v>
      </c>
      <c r="U27" s="50"/>
      <c r="AC27" s="50"/>
      <c r="AE27" s="50"/>
      <c r="AL27" s="51" t="str">
        <f t="shared" si="0"/>
        <v>
</v>
      </c>
    </row>
    <row r="28" spans="1:38" s="51" customFormat="1" ht="13.5">
      <c r="A28" s="58">
        <f>'ｴﾝﾄﾘｰ女子'!A28</f>
        <v>27</v>
      </c>
      <c r="B28" s="52" t="str">
        <f>CONCATENATE('ｴﾝﾄﾘｰ女子'!Q28,RIGHT(F28,6),5)</f>
        <v>05</v>
      </c>
      <c r="C28" s="51">
        <v>2</v>
      </c>
      <c r="D28" s="50">
        <f>'ｴﾝﾄﾘｰ女子'!C28</f>
        <v>0</v>
      </c>
      <c r="E28" s="50">
        <f>'ｴﾝﾄﾘｰ女子'!D28</f>
        <v>0</v>
      </c>
      <c r="F28" s="51">
        <f>'ｴﾝﾄﾘｰ女子'!E28</f>
        <v>0</v>
      </c>
      <c r="G28" s="51">
        <f>'ｴﾝﾄﾘｰ女子'!P28</f>
        <v>1</v>
      </c>
      <c r="H28" s="51">
        <f>'ｴﾝﾄﾘｰ女子'!M28</f>
      </c>
      <c r="I28" s="51" t="e">
        <f>VLOOKUP('ｴﾝﾄﾘｰ女子'!B28,sa1!$B$6:$F$12,2)</f>
        <v>#N/A</v>
      </c>
      <c r="J28" s="50">
        <f>'ｴﾝﾄﾘｰ女子'!I28</f>
        <v>0</v>
      </c>
      <c r="K28" s="51">
        <f>'ｴﾝﾄﾘｰ女子'!N28</f>
      </c>
      <c r="L28" s="51">
        <f>'ｴﾝﾄﾘｰ女子'!O28</f>
      </c>
      <c r="M28" s="51">
        <f>'ｴﾝﾄﾘｰ女子'!R28</f>
      </c>
      <c r="N28" s="51">
        <f>'ｴﾝﾄﾘｰ女子'!S28</f>
      </c>
      <c r="O28" s="50"/>
      <c r="P28" s="50"/>
      <c r="Q28" s="50" t="s">
        <v>163</v>
      </c>
      <c r="R28" s="51">
        <f>'ｴﾝﾄﾘｰ女子'!L28</f>
      </c>
      <c r="S28" s="50">
        <f>'ｴﾝﾄﾘｰ女子'!H28</f>
        <v>0</v>
      </c>
      <c r="U28" s="50"/>
      <c r="AC28" s="50"/>
      <c r="AE28" s="50"/>
      <c r="AL28" s="51" t="str">
        <f t="shared" si="0"/>
        <v>
</v>
      </c>
    </row>
    <row r="29" spans="1:38" s="51" customFormat="1" ht="13.5">
      <c r="A29" s="58">
        <f>'ｴﾝﾄﾘｰ女子'!A29</f>
        <v>28</v>
      </c>
      <c r="B29" s="52" t="str">
        <f>CONCATENATE('ｴﾝﾄﾘｰ女子'!Q29,RIGHT(F29,6),5)</f>
        <v>05</v>
      </c>
      <c r="C29" s="51">
        <v>2</v>
      </c>
      <c r="D29" s="50">
        <f>'ｴﾝﾄﾘｰ女子'!C29</f>
        <v>0</v>
      </c>
      <c r="E29" s="50">
        <f>'ｴﾝﾄﾘｰ女子'!D29</f>
        <v>0</v>
      </c>
      <c r="F29" s="51">
        <f>'ｴﾝﾄﾘｰ女子'!E29</f>
        <v>0</v>
      </c>
      <c r="G29" s="51">
        <f>'ｴﾝﾄﾘｰ女子'!P29</f>
        <v>1</v>
      </c>
      <c r="H29" s="51">
        <f>'ｴﾝﾄﾘｰ女子'!M29</f>
      </c>
      <c r="I29" s="51" t="e">
        <f>VLOOKUP('ｴﾝﾄﾘｰ女子'!B29,sa1!$B$6:$F$12,2)</f>
        <v>#N/A</v>
      </c>
      <c r="J29" s="50">
        <f>'ｴﾝﾄﾘｰ女子'!I29</f>
        <v>0</v>
      </c>
      <c r="K29" s="51">
        <f>'ｴﾝﾄﾘｰ女子'!N29</f>
      </c>
      <c r="L29" s="51">
        <f>'ｴﾝﾄﾘｰ女子'!O29</f>
      </c>
      <c r="M29" s="51">
        <f>'ｴﾝﾄﾘｰ女子'!R29</f>
      </c>
      <c r="N29" s="51">
        <f>'ｴﾝﾄﾘｰ女子'!S29</f>
      </c>
      <c r="O29" s="50"/>
      <c r="P29" s="50"/>
      <c r="Q29" s="50" t="s">
        <v>163</v>
      </c>
      <c r="R29" s="51">
        <f>'ｴﾝﾄﾘｰ女子'!L29</f>
      </c>
      <c r="S29" s="50">
        <f>'ｴﾝﾄﾘｰ女子'!H29</f>
        <v>0</v>
      </c>
      <c r="U29" s="50"/>
      <c r="AC29" s="50"/>
      <c r="AE29" s="50"/>
      <c r="AL29" s="51" t="str">
        <f t="shared" si="0"/>
        <v>
</v>
      </c>
    </row>
    <row r="30" spans="1:38" s="51" customFormat="1" ht="13.5">
      <c r="A30" s="58">
        <f>'ｴﾝﾄﾘｰ女子'!A30</f>
        <v>29</v>
      </c>
      <c r="B30" s="52" t="str">
        <f>CONCATENATE('ｴﾝﾄﾘｰ女子'!Q30,RIGHT(F30,6),5)</f>
        <v>05</v>
      </c>
      <c r="C30" s="51">
        <v>2</v>
      </c>
      <c r="D30" s="50">
        <f>'ｴﾝﾄﾘｰ女子'!C30</f>
        <v>0</v>
      </c>
      <c r="E30" s="50">
        <f>'ｴﾝﾄﾘｰ女子'!D30</f>
        <v>0</v>
      </c>
      <c r="F30" s="51">
        <f>'ｴﾝﾄﾘｰ女子'!E30</f>
        <v>0</v>
      </c>
      <c r="G30" s="51">
        <f>'ｴﾝﾄﾘｰ女子'!P30</f>
        <v>1</v>
      </c>
      <c r="H30" s="51">
        <f>'ｴﾝﾄﾘｰ女子'!M30</f>
      </c>
      <c r="I30" s="51" t="e">
        <f>VLOOKUP('ｴﾝﾄﾘｰ女子'!B30,sa1!$B$6:$F$12,2)</f>
        <v>#N/A</v>
      </c>
      <c r="J30" s="50">
        <f>'ｴﾝﾄﾘｰ女子'!I30</f>
        <v>0</v>
      </c>
      <c r="K30" s="51">
        <f>'ｴﾝﾄﾘｰ女子'!N30</f>
      </c>
      <c r="L30" s="51">
        <f>'ｴﾝﾄﾘｰ女子'!O30</f>
      </c>
      <c r="M30" s="51">
        <f>'ｴﾝﾄﾘｰ女子'!R30</f>
      </c>
      <c r="N30" s="51">
        <f>'ｴﾝﾄﾘｰ女子'!S30</f>
      </c>
      <c r="O30" s="50"/>
      <c r="P30" s="50"/>
      <c r="Q30" s="50" t="s">
        <v>163</v>
      </c>
      <c r="R30" s="51">
        <f>'ｴﾝﾄﾘｰ女子'!L30</f>
      </c>
      <c r="S30" s="50">
        <f>'ｴﾝﾄﾘｰ女子'!H30</f>
        <v>0</v>
      </c>
      <c r="U30" s="50"/>
      <c r="AC30" s="50"/>
      <c r="AE30" s="50"/>
      <c r="AL30" s="51" t="str">
        <f t="shared" si="0"/>
        <v>
</v>
      </c>
    </row>
    <row r="31" spans="1:38" s="51" customFormat="1" ht="13.5">
      <c r="A31" s="58">
        <f>'ｴﾝﾄﾘｰ女子'!A31</f>
        <v>30</v>
      </c>
      <c r="B31" s="52" t="str">
        <f>CONCATENATE('ｴﾝﾄﾘｰ女子'!Q31,RIGHT(F31,6),5)</f>
        <v>05</v>
      </c>
      <c r="C31" s="51">
        <v>2</v>
      </c>
      <c r="D31" s="50">
        <f>'ｴﾝﾄﾘｰ女子'!C31</f>
        <v>0</v>
      </c>
      <c r="E31" s="50">
        <f>'ｴﾝﾄﾘｰ女子'!D31</f>
        <v>0</v>
      </c>
      <c r="F31" s="51">
        <f>'ｴﾝﾄﾘｰ女子'!E31</f>
        <v>0</v>
      </c>
      <c r="G31" s="51">
        <f>'ｴﾝﾄﾘｰ女子'!P31</f>
        <v>1</v>
      </c>
      <c r="H31" s="51">
        <f>'ｴﾝﾄﾘｰ女子'!M31</f>
      </c>
      <c r="I31" s="51" t="e">
        <f>VLOOKUP('ｴﾝﾄﾘｰ女子'!B31,sa1!$B$6:$F$12,2)</f>
        <v>#N/A</v>
      </c>
      <c r="J31" s="50">
        <f>'ｴﾝﾄﾘｰ女子'!I31</f>
        <v>0</v>
      </c>
      <c r="K31" s="51">
        <f>'ｴﾝﾄﾘｰ女子'!N31</f>
      </c>
      <c r="L31" s="51">
        <f>'ｴﾝﾄﾘｰ女子'!O31</f>
      </c>
      <c r="M31" s="51">
        <f>'ｴﾝﾄﾘｰ女子'!R31</f>
      </c>
      <c r="N31" s="51">
        <f>'ｴﾝﾄﾘｰ女子'!S31</f>
      </c>
      <c r="O31" s="50"/>
      <c r="P31" s="50"/>
      <c r="Q31" s="50" t="s">
        <v>163</v>
      </c>
      <c r="R31" s="51">
        <f>'ｴﾝﾄﾘｰ女子'!L31</f>
      </c>
      <c r="S31" s="50">
        <f>'ｴﾝﾄﾘｰ女子'!H31</f>
        <v>0</v>
      </c>
      <c r="U31" s="50"/>
      <c r="AC31" s="50"/>
      <c r="AE31" s="50"/>
      <c r="AL31" s="51" t="str">
        <f t="shared" si="0"/>
        <v>
</v>
      </c>
    </row>
    <row r="32" spans="1:38" s="51" customFormat="1" ht="13.5">
      <c r="A32" s="58">
        <f>'ｴﾝﾄﾘｰ女子'!A32</f>
        <v>31</v>
      </c>
      <c r="B32" s="52" t="str">
        <f>CONCATENATE('ｴﾝﾄﾘｰ女子'!Q32,RIGHT(F32,6),5)</f>
        <v>05</v>
      </c>
      <c r="C32" s="51">
        <v>2</v>
      </c>
      <c r="D32" s="50">
        <f>'ｴﾝﾄﾘｰ女子'!C32</f>
        <v>0</v>
      </c>
      <c r="E32" s="50">
        <f>'ｴﾝﾄﾘｰ女子'!D32</f>
        <v>0</v>
      </c>
      <c r="F32" s="51">
        <f>'ｴﾝﾄﾘｰ女子'!E32</f>
        <v>0</v>
      </c>
      <c r="G32" s="51">
        <f>'ｴﾝﾄﾘｰ女子'!P32</f>
        <v>1</v>
      </c>
      <c r="H32" s="51">
        <f>'ｴﾝﾄﾘｰ女子'!M32</f>
      </c>
      <c r="I32" s="51" t="e">
        <f>VLOOKUP('ｴﾝﾄﾘｰ女子'!B32,sa1!$B$6:$F$12,2)</f>
        <v>#N/A</v>
      </c>
      <c r="J32" s="50">
        <f>'ｴﾝﾄﾘｰ女子'!I32</f>
        <v>0</v>
      </c>
      <c r="K32" s="51">
        <f>'ｴﾝﾄﾘｰ女子'!N32</f>
      </c>
      <c r="L32" s="51">
        <f>'ｴﾝﾄﾘｰ女子'!O32</f>
      </c>
      <c r="M32" s="51">
        <f>'ｴﾝﾄﾘｰ女子'!R32</f>
      </c>
      <c r="N32" s="51">
        <f>'ｴﾝﾄﾘｰ女子'!S32</f>
      </c>
      <c r="O32" s="50"/>
      <c r="P32" s="50"/>
      <c r="Q32" s="50" t="s">
        <v>163</v>
      </c>
      <c r="R32" s="51">
        <f>'ｴﾝﾄﾘｰ女子'!L32</f>
      </c>
      <c r="S32" s="50">
        <f>'ｴﾝﾄﾘｰ女子'!H32</f>
        <v>0</v>
      </c>
      <c r="U32" s="50"/>
      <c r="AC32" s="50"/>
      <c r="AE32" s="50"/>
      <c r="AL32" s="51" t="str">
        <f t="shared" si="0"/>
        <v>
</v>
      </c>
    </row>
    <row r="33" spans="1:38" s="51" customFormat="1" ht="13.5">
      <c r="A33" s="58">
        <f>'ｴﾝﾄﾘｰ女子'!A33</f>
        <v>32</v>
      </c>
      <c r="B33" s="52" t="str">
        <f>CONCATENATE('ｴﾝﾄﾘｰ女子'!Q33,RIGHT(F33,6),5)</f>
        <v>05</v>
      </c>
      <c r="C33" s="51">
        <v>2</v>
      </c>
      <c r="D33" s="50">
        <f>'ｴﾝﾄﾘｰ女子'!C33</f>
        <v>0</v>
      </c>
      <c r="E33" s="50">
        <f>'ｴﾝﾄﾘｰ女子'!D33</f>
        <v>0</v>
      </c>
      <c r="F33" s="51">
        <f>'ｴﾝﾄﾘｰ女子'!E33</f>
        <v>0</v>
      </c>
      <c r="G33" s="51">
        <f>'ｴﾝﾄﾘｰ女子'!P33</f>
        <v>1</v>
      </c>
      <c r="H33" s="51">
        <f>'ｴﾝﾄﾘｰ女子'!M33</f>
      </c>
      <c r="I33" s="51" t="e">
        <f>VLOOKUP('ｴﾝﾄﾘｰ女子'!B33,sa1!$B$6:$F$12,2)</f>
        <v>#N/A</v>
      </c>
      <c r="J33" s="50">
        <f>'ｴﾝﾄﾘｰ女子'!I33</f>
        <v>0</v>
      </c>
      <c r="K33" s="51">
        <f>'ｴﾝﾄﾘｰ女子'!N33</f>
      </c>
      <c r="L33" s="51">
        <f>'ｴﾝﾄﾘｰ女子'!O33</f>
      </c>
      <c r="M33" s="51">
        <f>'ｴﾝﾄﾘｰ女子'!R33</f>
      </c>
      <c r="N33" s="51">
        <f>'ｴﾝﾄﾘｰ女子'!S33</f>
      </c>
      <c r="O33" s="50"/>
      <c r="P33" s="50"/>
      <c r="Q33" s="50" t="s">
        <v>163</v>
      </c>
      <c r="R33" s="51">
        <f>'ｴﾝﾄﾘｰ女子'!L33</f>
      </c>
      <c r="S33" s="50">
        <f>'ｴﾝﾄﾘｰ女子'!H33</f>
        <v>0</v>
      </c>
      <c r="U33" s="50"/>
      <c r="AC33" s="50"/>
      <c r="AE33" s="50"/>
      <c r="AL33" s="51" t="str">
        <f t="shared" si="0"/>
        <v>
</v>
      </c>
    </row>
    <row r="34" spans="1:38" s="51" customFormat="1" ht="13.5">
      <c r="A34" s="58">
        <f>'ｴﾝﾄﾘｰ女子'!A34</f>
        <v>33</v>
      </c>
      <c r="B34" s="52" t="str">
        <f>CONCATENATE('ｴﾝﾄﾘｰ女子'!Q34,RIGHT(F34,6),5)</f>
        <v>05</v>
      </c>
      <c r="C34" s="51">
        <v>2</v>
      </c>
      <c r="D34" s="50">
        <f>'ｴﾝﾄﾘｰ女子'!C34</f>
        <v>0</v>
      </c>
      <c r="E34" s="50">
        <f>'ｴﾝﾄﾘｰ女子'!D34</f>
        <v>0</v>
      </c>
      <c r="F34" s="51">
        <f>'ｴﾝﾄﾘｰ女子'!E34</f>
        <v>0</v>
      </c>
      <c r="G34" s="51">
        <f>'ｴﾝﾄﾘｰ女子'!P34</f>
        <v>1</v>
      </c>
      <c r="H34" s="51">
        <f>'ｴﾝﾄﾘｰ女子'!M34</f>
      </c>
      <c r="I34" s="51" t="e">
        <f>VLOOKUP('ｴﾝﾄﾘｰ女子'!B34,sa1!$B$6:$F$12,2)</f>
        <v>#N/A</v>
      </c>
      <c r="J34" s="50">
        <f>'ｴﾝﾄﾘｰ女子'!I34</f>
        <v>0</v>
      </c>
      <c r="K34" s="51">
        <f>'ｴﾝﾄﾘｰ女子'!N34</f>
      </c>
      <c r="L34" s="51">
        <f>'ｴﾝﾄﾘｰ女子'!O34</f>
      </c>
      <c r="M34" s="51">
        <f>'ｴﾝﾄﾘｰ女子'!R34</f>
      </c>
      <c r="N34" s="51">
        <f>'ｴﾝﾄﾘｰ女子'!S34</f>
      </c>
      <c r="O34" s="50"/>
      <c r="P34" s="50"/>
      <c r="Q34" s="50" t="s">
        <v>163</v>
      </c>
      <c r="R34" s="51">
        <f>'ｴﾝﾄﾘｰ女子'!L34</f>
      </c>
      <c r="S34" s="50">
        <f>'ｴﾝﾄﾘｰ女子'!H34</f>
        <v>0</v>
      </c>
      <c r="U34" s="50"/>
      <c r="AC34" s="50"/>
      <c r="AE34" s="50"/>
      <c r="AL34" s="51" t="str">
        <f t="shared" si="0"/>
        <v>
</v>
      </c>
    </row>
    <row r="35" spans="1:38" s="51" customFormat="1" ht="13.5">
      <c r="A35" s="58">
        <f>'ｴﾝﾄﾘｰ女子'!A35</f>
        <v>34</v>
      </c>
      <c r="B35" s="52" t="str">
        <f>CONCATENATE('ｴﾝﾄﾘｰ女子'!Q35,RIGHT(F35,6),5)</f>
        <v>05</v>
      </c>
      <c r="C35" s="51">
        <v>2</v>
      </c>
      <c r="D35" s="50">
        <f>'ｴﾝﾄﾘｰ女子'!C35</f>
        <v>0</v>
      </c>
      <c r="E35" s="50">
        <f>'ｴﾝﾄﾘｰ女子'!D35</f>
        <v>0</v>
      </c>
      <c r="F35" s="51">
        <f>'ｴﾝﾄﾘｰ女子'!E35</f>
        <v>0</v>
      </c>
      <c r="G35" s="51">
        <f>'ｴﾝﾄﾘｰ女子'!P35</f>
        <v>1</v>
      </c>
      <c r="H35" s="51">
        <f>'ｴﾝﾄﾘｰ女子'!M35</f>
      </c>
      <c r="I35" s="51" t="e">
        <f>VLOOKUP('ｴﾝﾄﾘｰ女子'!B35,sa1!$B$6:$F$12,2)</f>
        <v>#N/A</v>
      </c>
      <c r="J35" s="50">
        <f>'ｴﾝﾄﾘｰ女子'!I35</f>
        <v>0</v>
      </c>
      <c r="K35" s="51">
        <f>'ｴﾝﾄﾘｰ女子'!N35</f>
      </c>
      <c r="L35" s="51">
        <f>'ｴﾝﾄﾘｰ女子'!O35</f>
      </c>
      <c r="M35" s="51">
        <f>'ｴﾝﾄﾘｰ女子'!R35</f>
      </c>
      <c r="N35" s="51">
        <f>'ｴﾝﾄﾘｰ女子'!S35</f>
      </c>
      <c r="O35" s="50"/>
      <c r="P35" s="50"/>
      <c r="Q35" s="50" t="s">
        <v>163</v>
      </c>
      <c r="R35" s="51">
        <f>'ｴﾝﾄﾘｰ女子'!L35</f>
      </c>
      <c r="S35" s="50">
        <f>'ｴﾝﾄﾘｰ女子'!H35</f>
        <v>0</v>
      </c>
      <c r="U35" s="50"/>
      <c r="AC35" s="50"/>
      <c r="AE35" s="50"/>
      <c r="AL35" s="51" t="str">
        <f t="shared" si="0"/>
        <v>
</v>
      </c>
    </row>
    <row r="36" spans="1:38" s="51" customFormat="1" ht="13.5">
      <c r="A36" s="58">
        <f>'ｴﾝﾄﾘｰ女子'!A36</f>
        <v>35</v>
      </c>
      <c r="B36" s="52" t="str">
        <f>CONCATENATE('ｴﾝﾄﾘｰ女子'!Q36,RIGHT(F36,6),5)</f>
        <v>05</v>
      </c>
      <c r="C36" s="51">
        <v>2</v>
      </c>
      <c r="D36" s="50">
        <f>'ｴﾝﾄﾘｰ女子'!C36</f>
        <v>0</v>
      </c>
      <c r="E36" s="50">
        <f>'ｴﾝﾄﾘｰ女子'!D36</f>
        <v>0</v>
      </c>
      <c r="F36" s="51">
        <f>'ｴﾝﾄﾘｰ女子'!E36</f>
        <v>0</v>
      </c>
      <c r="G36" s="51">
        <f>'ｴﾝﾄﾘｰ女子'!P36</f>
        <v>1</v>
      </c>
      <c r="H36" s="51">
        <f>'ｴﾝﾄﾘｰ女子'!M36</f>
      </c>
      <c r="I36" s="51" t="e">
        <f>VLOOKUP('ｴﾝﾄﾘｰ女子'!B36,sa1!$B$6:$F$12,2)</f>
        <v>#N/A</v>
      </c>
      <c r="J36" s="50">
        <f>'ｴﾝﾄﾘｰ女子'!I36</f>
        <v>0</v>
      </c>
      <c r="K36" s="51">
        <f>'ｴﾝﾄﾘｰ女子'!N36</f>
      </c>
      <c r="L36" s="51">
        <f>'ｴﾝﾄﾘｰ女子'!O36</f>
      </c>
      <c r="M36" s="51">
        <f>'ｴﾝﾄﾘｰ女子'!R36</f>
      </c>
      <c r="N36" s="51">
        <f>'ｴﾝﾄﾘｰ女子'!S36</f>
      </c>
      <c r="O36" s="50"/>
      <c r="P36" s="50"/>
      <c r="Q36" s="50" t="s">
        <v>163</v>
      </c>
      <c r="R36" s="51">
        <f>'ｴﾝﾄﾘｰ女子'!L36</f>
      </c>
      <c r="S36" s="50">
        <f>'ｴﾝﾄﾘｰ女子'!H36</f>
        <v>0</v>
      </c>
      <c r="U36" s="50"/>
      <c r="AC36" s="50"/>
      <c r="AE36" s="50"/>
      <c r="AL36" s="51" t="str">
        <f t="shared" si="0"/>
        <v>
</v>
      </c>
    </row>
    <row r="37" spans="1:38" s="51" customFormat="1" ht="13.5">
      <c r="A37" s="58">
        <f>'ｴﾝﾄﾘｰ女子'!A37</f>
        <v>36</v>
      </c>
      <c r="B37" s="52" t="str">
        <f>CONCATENATE('ｴﾝﾄﾘｰ女子'!Q37,RIGHT(F37,6),5)</f>
        <v>05</v>
      </c>
      <c r="C37" s="51">
        <v>2</v>
      </c>
      <c r="D37" s="50">
        <f>'ｴﾝﾄﾘｰ女子'!C37</f>
        <v>0</v>
      </c>
      <c r="E37" s="50">
        <f>'ｴﾝﾄﾘｰ女子'!D37</f>
        <v>0</v>
      </c>
      <c r="F37" s="51">
        <f>'ｴﾝﾄﾘｰ女子'!E37</f>
        <v>0</v>
      </c>
      <c r="G37" s="51">
        <f>'ｴﾝﾄﾘｰ女子'!P37</f>
        <v>1</v>
      </c>
      <c r="H37" s="51">
        <f>'ｴﾝﾄﾘｰ女子'!M37</f>
      </c>
      <c r="I37" s="51" t="e">
        <f>VLOOKUP('ｴﾝﾄﾘｰ女子'!B37,sa1!$B$6:$F$12,2)</f>
        <v>#N/A</v>
      </c>
      <c r="J37" s="50">
        <f>'ｴﾝﾄﾘｰ女子'!I37</f>
        <v>0</v>
      </c>
      <c r="K37" s="51">
        <f>'ｴﾝﾄﾘｰ女子'!N37</f>
      </c>
      <c r="L37" s="51">
        <f>'ｴﾝﾄﾘｰ女子'!O37</f>
      </c>
      <c r="M37" s="51">
        <f>'ｴﾝﾄﾘｰ女子'!R37</f>
      </c>
      <c r="N37" s="51">
        <f>'ｴﾝﾄﾘｰ女子'!S37</f>
      </c>
      <c r="O37" s="50"/>
      <c r="P37" s="50"/>
      <c r="Q37" s="50" t="s">
        <v>163</v>
      </c>
      <c r="R37" s="51">
        <f>'ｴﾝﾄﾘｰ女子'!L37</f>
      </c>
      <c r="S37" s="50">
        <f>'ｴﾝﾄﾘｰ女子'!H37</f>
        <v>0</v>
      </c>
      <c r="U37" s="50"/>
      <c r="AC37" s="50"/>
      <c r="AE37" s="50"/>
      <c r="AL37" s="51" t="str">
        <f t="shared" si="0"/>
        <v>
</v>
      </c>
    </row>
    <row r="38" spans="1:38" s="51" customFormat="1" ht="13.5">
      <c r="A38" s="58">
        <f>'ｴﾝﾄﾘｰ女子'!A38</f>
        <v>37</v>
      </c>
      <c r="B38" s="52" t="str">
        <f>CONCATENATE('ｴﾝﾄﾘｰ女子'!Q38,RIGHT(F38,6),5)</f>
        <v>05</v>
      </c>
      <c r="C38" s="51">
        <v>2</v>
      </c>
      <c r="D38" s="50">
        <f>'ｴﾝﾄﾘｰ女子'!C38</f>
        <v>0</v>
      </c>
      <c r="E38" s="50">
        <f>'ｴﾝﾄﾘｰ女子'!D38</f>
        <v>0</v>
      </c>
      <c r="F38" s="51">
        <f>'ｴﾝﾄﾘｰ女子'!E38</f>
        <v>0</v>
      </c>
      <c r="G38" s="51">
        <f>'ｴﾝﾄﾘｰ女子'!P38</f>
        <v>1</v>
      </c>
      <c r="H38" s="51">
        <f>'ｴﾝﾄﾘｰ女子'!M38</f>
      </c>
      <c r="I38" s="51" t="e">
        <f>VLOOKUP('ｴﾝﾄﾘｰ女子'!B38,sa1!$B$6:$F$12,2)</f>
        <v>#N/A</v>
      </c>
      <c r="J38" s="50">
        <f>'ｴﾝﾄﾘｰ女子'!I38</f>
        <v>0</v>
      </c>
      <c r="K38" s="51">
        <f>'ｴﾝﾄﾘｰ女子'!N38</f>
      </c>
      <c r="L38" s="51">
        <f>'ｴﾝﾄﾘｰ女子'!O38</f>
      </c>
      <c r="M38" s="51">
        <f>'ｴﾝﾄﾘｰ女子'!R38</f>
      </c>
      <c r="N38" s="51">
        <f>'ｴﾝﾄﾘｰ女子'!S38</f>
      </c>
      <c r="O38" s="50"/>
      <c r="P38" s="50"/>
      <c r="Q38" s="50" t="s">
        <v>163</v>
      </c>
      <c r="R38" s="51">
        <f>'ｴﾝﾄﾘｰ女子'!L38</f>
      </c>
      <c r="S38" s="50">
        <f>'ｴﾝﾄﾘｰ女子'!H38</f>
        <v>0</v>
      </c>
      <c r="U38" s="50"/>
      <c r="AC38" s="50"/>
      <c r="AE38" s="50"/>
      <c r="AL38" s="51" t="str">
        <f t="shared" si="0"/>
        <v>
</v>
      </c>
    </row>
    <row r="39" spans="1:38" s="51" customFormat="1" ht="13.5">
      <c r="A39" s="58">
        <f>'ｴﾝﾄﾘｰ女子'!A39</f>
        <v>38</v>
      </c>
      <c r="B39" s="52" t="str">
        <f>CONCATENATE('ｴﾝﾄﾘｰ女子'!Q39,RIGHT(F39,6),5)</f>
        <v>05</v>
      </c>
      <c r="C39" s="51">
        <v>2</v>
      </c>
      <c r="D39" s="50">
        <f>'ｴﾝﾄﾘｰ女子'!C39</f>
        <v>0</v>
      </c>
      <c r="E39" s="50">
        <f>'ｴﾝﾄﾘｰ女子'!D39</f>
        <v>0</v>
      </c>
      <c r="F39" s="51">
        <f>'ｴﾝﾄﾘｰ女子'!E39</f>
        <v>0</v>
      </c>
      <c r="G39" s="51">
        <f>'ｴﾝﾄﾘｰ女子'!P39</f>
        <v>1</v>
      </c>
      <c r="H39" s="51">
        <f>'ｴﾝﾄﾘｰ女子'!M39</f>
      </c>
      <c r="I39" s="51" t="e">
        <f>VLOOKUP('ｴﾝﾄﾘｰ女子'!B39,sa1!$B$6:$F$12,2)</f>
        <v>#N/A</v>
      </c>
      <c r="J39" s="50">
        <f>'ｴﾝﾄﾘｰ女子'!I39</f>
        <v>0</v>
      </c>
      <c r="K39" s="51">
        <f>'ｴﾝﾄﾘｰ女子'!N39</f>
      </c>
      <c r="L39" s="51">
        <f>'ｴﾝﾄﾘｰ女子'!O39</f>
      </c>
      <c r="M39" s="51">
        <f>'ｴﾝﾄﾘｰ女子'!R39</f>
      </c>
      <c r="N39" s="51">
        <f>'ｴﾝﾄﾘｰ女子'!S39</f>
      </c>
      <c r="O39" s="50"/>
      <c r="P39" s="50"/>
      <c r="Q39" s="50" t="s">
        <v>163</v>
      </c>
      <c r="R39" s="51">
        <f>'ｴﾝﾄﾘｰ女子'!L39</f>
      </c>
      <c r="S39" s="50">
        <f>'ｴﾝﾄﾘｰ女子'!H39</f>
        <v>0</v>
      </c>
      <c r="U39" s="50"/>
      <c r="AC39" s="50"/>
      <c r="AE39" s="50"/>
      <c r="AL39" s="51" t="str">
        <f t="shared" si="0"/>
        <v>
</v>
      </c>
    </row>
    <row r="40" spans="1:38" s="51" customFormat="1" ht="13.5">
      <c r="A40" s="58">
        <f>'ｴﾝﾄﾘｰ女子'!A40</f>
        <v>39</v>
      </c>
      <c r="B40" s="52" t="str">
        <f>CONCATENATE('ｴﾝﾄﾘｰ女子'!Q40,RIGHT(F40,6),5)</f>
        <v>05</v>
      </c>
      <c r="C40" s="51">
        <v>2</v>
      </c>
      <c r="D40" s="50">
        <f>'ｴﾝﾄﾘｰ女子'!C40</f>
        <v>0</v>
      </c>
      <c r="E40" s="50">
        <f>'ｴﾝﾄﾘｰ女子'!D40</f>
        <v>0</v>
      </c>
      <c r="F40" s="51">
        <f>'ｴﾝﾄﾘｰ女子'!E40</f>
        <v>0</v>
      </c>
      <c r="G40" s="51">
        <f>'ｴﾝﾄﾘｰ女子'!P40</f>
        <v>1</v>
      </c>
      <c r="H40" s="51">
        <f>'ｴﾝﾄﾘｰ女子'!M40</f>
      </c>
      <c r="I40" s="51" t="e">
        <f>VLOOKUP('ｴﾝﾄﾘｰ女子'!B40,sa1!$B$6:$F$12,2)</f>
        <v>#N/A</v>
      </c>
      <c r="J40" s="50">
        <f>'ｴﾝﾄﾘｰ女子'!I40</f>
        <v>0</v>
      </c>
      <c r="K40" s="51">
        <f>'ｴﾝﾄﾘｰ女子'!N40</f>
      </c>
      <c r="L40" s="51">
        <f>'ｴﾝﾄﾘｰ女子'!O40</f>
      </c>
      <c r="M40" s="51">
        <f>'ｴﾝﾄﾘｰ女子'!R40</f>
      </c>
      <c r="N40" s="51">
        <f>'ｴﾝﾄﾘｰ女子'!S40</f>
      </c>
      <c r="O40" s="50"/>
      <c r="P40" s="50"/>
      <c r="Q40" s="50" t="s">
        <v>163</v>
      </c>
      <c r="R40" s="51">
        <f>'ｴﾝﾄﾘｰ女子'!L40</f>
      </c>
      <c r="S40" s="50">
        <f>'ｴﾝﾄﾘｰ女子'!H40</f>
        <v>0</v>
      </c>
      <c r="U40" s="50"/>
      <c r="AC40" s="50"/>
      <c r="AE40" s="50"/>
      <c r="AL40" s="51" t="str">
        <f t="shared" si="0"/>
        <v>
</v>
      </c>
    </row>
    <row r="41" spans="1:38" s="51" customFormat="1" ht="13.5">
      <c r="A41" s="58">
        <f>'ｴﾝﾄﾘｰ女子'!A41</f>
        <v>40</v>
      </c>
      <c r="B41" s="52" t="str">
        <f>CONCATENATE('ｴﾝﾄﾘｰ女子'!Q41,RIGHT(F41,6),5)</f>
        <v>05</v>
      </c>
      <c r="C41" s="51">
        <v>2</v>
      </c>
      <c r="D41" s="50">
        <f>'ｴﾝﾄﾘｰ女子'!C41</f>
        <v>0</v>
      </c>
      <c r="E41" s="50">
        <f>'ｴﾝﾄﾘｰ女子'!D41</f>
        <v>0</v>
      </c>
      <c r="F41" s="51">
        <f>'ｴﾝﾄﾘｰ女子'!E41</f>
        <v>0</v>
      </c>
      <c r="G41" s="51">
        <f>'ｴﾝﾄﾘｰ女子'!P41</f>
        <v>1</v>
      </c>
      <c r="H41" s="51">
        <f>'ｴﾝﾄﾘｰ女子'!M41</f>
      </c>
      <c r="I41" s="51" t="e">
        <f>VLOOKUP('ｴﾝﾄﾘｰ女子'!B41,sa1!$B$6:$F$12,2)</f>
        <v>#N/A</v>
      </c>
      <c r="J41" s="50">
        <f>'ｴﾝﾄﾘｰ女子'!I41</f>
        <v>0</v>
      </c>
      <c r="K41" s="51">
        <f>'ｴﾝﾄﾘｰ女子'!N41</f>
      </c>
      <c r="L41" s="51">
        <f>'ｴﾝﾄﾘｰ女子'!O41</f>
      </c>
      <c r="M41" s="51">
        <f>'ｴﾝﾄﾘｰ女子'!R41</f>
      </c>
      <c r="N41" s="51">
        <f>'ｴﾝﾄﾘｰ女子'!S41</f>
      </c>
      <c r="O41" s="50"/>
      <c r="P41" s="50"/>
      <c r="Q41" s="50" t="s">
        <v>163</v>
      </c>
      <c r="R41" s="51">
        <f>'ｴﾝﾄﾘｰ女子'!L41</f>
      </c>
      <c r="S41" s="50">
        <f>'ｴﾝﾄﾘｰ女子'!H41</f>
        <v>0</v>
      </c>
      <c r="U41" s="50"/>
      <c r="AC41" s="50"/>
      <c r="AE41" s="50"/>
      <c r="AL41" s="51" t="str">
        <f t="shared" si="0"/>
        <v>
</v>
      </c>
    </row>
    <row r="42" spans="1:38" s="51" customFormat="1" ht="13.5">
      <c r="A42" s="58">
        <f>'ｴﾝﾄﾘｰ女子'!A42</f>
        <v>41</v>
      </c>
      <c r="B42" s="52" t="str">
        <f>CONCATENATE('ｴﾝﾄﾘｰ女子'!Q42,RIGHT(F42,6),5)</f>
        <v>05</v>
      </c>
      <c r="C42" s="51">
        <v>2</v>
      </c>
      <c r="D42" s="50">
        <f>'ｴﾝﾄﾘｰ女子'!C42</f>
        <v>0</v>
      </c>
      <c r="E42" s="50">
        <f>'ｴﾝﾄﾘｰ女子'!D42</f>
        <v>0</v>
      </c>
      <c r="F42" s="51">
        <f>'ｴﾝﾄﾘｰ女子'!E42</f>
        <v>0</v>
      </c>
      <c r="G42" s="51">
        <f>'ｴﾝﾄﾘｰ女子'!P42</f>
        <v>1</v>
      </c>
      <c r="H42" s="51">
        <f>'ｴﾝﾄﾘｰ女子'!M42</f>
      </c>
      <c r="I42" s="51" t="e">
        <f>VLOOKUP('ｴﾝﾄﾘｰ女子'!B42,sa1!$B$6:$F$12,2)</f>
        <v>#N/A</v>
      </c>
      <c r="J42" s="50">
        <f>'ｴﾝﾄﾘｰ女子'!I42</f>
        <v>0</v>
      </c>
      <c r="K42" s="51">
        <f>'ｴﾝﾄﾘｰ女子'!N42</f>
      </c>
      <c r="L42" s="51">
        <f>'ｴﾝﾄﾘｰ女子'!O42</f>
      </c>
      <c r="M42" s="51">
        <f>'ｴﾝﾄﾘｰ女子'!R42</f>
      </c>
      <c r="N42" s="51">
        <f>'ｴﾝﾄﾘｰ女子'!S42</f>
      </c>
      <c r="O42" s="50"/>
      <c r="P42" s="50"/>
      <c r="Q42" s="50" t="s">
        <v>163</v>
      </c>
      <c r="R42" s="51">
        <f>'ｴﾝﾄﾘｰ女子'!L42</f>
      </c>
      <c r="S42" s="50">
        <f>'ｴﾝﾄﾘｰ女子'!H42</f>
        <v>0</v>
      </c>
      <c r="U42" s="50"/>
      <c r="AC42" s="50"/>
      <c r="AE42" s="50"/>
      <c r="AL42" s="51" t="str">
        <f t="shared" si="0"/>
        <v>
</v>
      </c>
    </row>
    <row r="43" spans="1:38" s="51" customFormat="1" ht="13.5">
      <c r="A43" s="58">
        <f>'ｴﾝﾄﾘｰ女子'!A43</f>
        <v>42</v>
      </c>
      <c r="B43" s="52" t="str">
        <f>CONCATENATE('ｴﾝﾄﾘｰ女子'!Q43,RIGHT(F43,6),5)</f>
        <v>05</v>
      </c>
      <c r="C43" s="51">
        <v>2</v>
      </c>
      <c r="D43" s="50">
        <f>'ｴﾝﾄﾘｰ女子'!C43</f>
        <v>0</v>
      </c>
      <c r="E43" s="50">
        <f>'ｴﾝﾄﾘｰ女子'!D43</f>
        <v>0</v>
      </c>
      <c r="F43" s="51">
        <f>'ｴﾝﾄﾘｰ女子'!E43</f>
        <v>0</v>
      </c>
      <c r="G43" s="51">
        <f>'ｴﾝﾄﾘｰ女子'!P43</f>
        <v>1</v>
      </c>
      <c r="H43" s="51">
        <f>'ｴﾝﾄﾘｰ女子'!M43</f>
      </c>
      <c r="I43" s="51" t="e">
        <f>VLOOKUP('ｴﾝﾄﾘｰ女子'!B43,sa1!$B$6:$F$12,2)</f>
        <v>#N/A</v>
      </c>
      <c r="J43" s="50">
        <f>'ｴﾝﾄﾘｰ女子'!I43</f>
        <v>0</v>
      </c>
      <c r="K43" s="51">
        <f>'ｴﾝﾄﾘｰ女子'!N43</f>
      </c>
      <c r="L43" s="51">
        <f>'ｴﾝﾄﾘｰ女子'!O43</f>
      </c>
      <c r="M43" s="51">
        <f>'ｴﾝﾄﾘｰ女子'!R43</f>
      </c>
      <c r="N43" s="51">
        <f>'ｴﾝﾄﾘｰ女子'!S43</f>
      </c>
      <c r="O43" s="50"/>
      <c r="P43" s="50"/>
      <c r="Q43" s="50" t="s">
        <v>163</v>
      </c>
      <c r="R43" s="51">
        <f>'ｴﾝﾄﾘｰ女子'!L43</f>
      </c>
      <c r="S43" s="50">
        <f>'ｴﾝﾄﾘｰ女子'!H43</f>
        <v>0</v>
      </c>
      <c r="U43" s="50"/>
      <c r="AC43" s="50"/>
      <c r="AE43" s="50"/>
      <c r="AL43" s="51" t="str">
        <f t="shared" si="0"/>
        <v>
</v>
      </c>
    </row>
    <row r="44" spans="1:38" s="51" customFormat="1" ht="13.5">
      <c r="A44" s="58">
        <f>'ｴﾝﾄﾘｰ女子'!A44</f>
        <v>43</v>
      </c>
      <c r="B44" s="52" t="str">
        <f>CONCATENATE('ｴﾝﾄﾘｰ女子'!Q44,RIGHT(F44,6),5)</f>
        <v>05</v>
      </c>
      <c r="C44" s="51">
        <v>2</v>
      </c>
      <c r="D44" s="50">
        <f>'ｴﾝﾄﾘｰ女子'!C44</f>
        <v>0</v>
      </c>
      <c r="E44" s="50">
        <f>'ｴﾝﾄﾘｰ女子'!D44</f>
        <v>0</v>
      </c>
      <c r="F44" s="51">
        <f>'ｴﾝﾄﾘｰ女子'!E44</f>
        <v>0</v>
      </c>
      <c r="G44" s="51">
        <f>'ｴﾝﾄﾘｰ女子'!P44</f>
        <v>1</v>
      </c>
      <c r="H44" s="51">
        <f>'ｴﾝﾄﾘｰ女子'!M44</f>
      </c>
      <c r="I44" s="51" t="e">
        <f>VLOOKUP('ｴﾝﾄﾘｰ女子'!B44,sa1!$B$6:$F$12,2)</f>
        <v>#N/A</v>
      </c>
      <c r="J44" s="50">
        <f>'ｴﾝﾄﾘｰ女子'!I44</f>
        <v>0</v>
      </c>
      <c r="K44" s="51">
        <f>'ｴﾝﾄﾘｰ女子'!N44</f>
      </c>
      <c r="L44" s="51">
        <f>'ｴﾝﾄﾘｰ女子'!O44</f>
      </c>
      <c r="M44" s="51">
        <f>'ｴﾝﾄﾘｰ女子'!R44</f>
      </c>
      <c r="N44" s="51">
        <f>'ｴﾝﾄﾘｰ女子'!S44</f>
      </c>
      <c r="O44" s="50"/>
      <c r="P44" s="50"/>
      <c r="Q44" s="50" t="s">
        <v>163</v>
      </c>
      <c r="R44" s="51">
        <f>'ｴﾝﾄﾘｰ女子'!L44</f>
      </c>
      <c r="S44" s="50">
        <f>'ｴﾝﾄﾘｰ女子'!H44</f>
        <v>0</v>
      </c>
      <c r="U44" s="50"/>
      <c r="AC44" s="50"/>
      <c r="AE44" s="50"/>
      <c r="AL44" s="51" t="str">
        <f t="shared" si="0"/>
        <v>
</v>
      </c>
    </row>
    <row r="45" spans="1:38" s="51" customFormat="1" ht="13.5">
      <c r="A45" s="58">
        <f>'ｴﾝﾄﾘｰ女子'!A45</f>
        <v>44</v>
      </c>
      <c r="B45" s="52" t="str">
        <f>CONCATENATE('ｴﾝﾄﾘｰ女子'!Q45,RIGHT(F45,6),5)</f>
        <v>05</v>
      </c>
      <c r="C45" s="51">
        <v>2</v>
      </c>
      <c r="D45" s="50">
        <f>'ｴﾝﾄﾘｰ女子'!C45</f>
        <v>0</v>
      </c>
      <c r="E45" s="50">
        <f>'ｴﾝﾄﾘｰ女子'!D45</f>
        <v>0</v>
      </c>
      <c r="F45" s="51">
        <f>'ｴﾝﾄﾘｰ女子'!E45</f>
        <v>0</v>
      </c>
      <c r="G45" s="51">
        <f>'ｴﾝﾄﾘｰ女子'!P45</f>
        <v>1</v>
      </c>
      <c r="H45" s="51">
        <f>'ｴﾝﾄﾘｰ女子'!M45</f>
      </c>
      <c r="I45" s="51" t="e">
        <f>VLOOKUP('ｴﾝﾄﾘｰ女子'!B45,sa1!$B$6:$F$12,2)</f>
        <v>#N/A</v>
      </c>
      <c r="J45" s="50">
        <f>'ｴﾝﾄﾘｰ女子'!I45</f>
        <v>0</v>
      </c>
      <c r="K45" s="51">
        <f>'ｴﾝﾄﾘｰ女子'!N45</f>
      </c>
      <c r="L45" s="51">
        <f>'ｴﾝﾄﾘｰ女子'!O45</f>
      </c>
      <c r="M45" s="51">
        <f>'ｴﾝﾄﾘｰ女子'!R45</f>
      </c>
      <c r="N45" s="51">
        <f>'ｴﾝﾄﾘｰ女子'!S45</f>
      </c>
      <c r="O45" s="50"/>
      <c r="P45" s="50"/>
      <c r="Q45" s="50" t="s">
        <v>163</v>
      </c>
      <c r="R45" s="51">
        <f>'ｴﾝﾄﾘｰ女子'!L45</f>
      </c>
      <c r="S45" s="50">
        <f>'ｴﾝﾄﾘｰ女子'!H45</f>
        <v>0</v>
      </c>
      <c r="U45" s="50"/>
      <c r="AC45" s="50"/>
      <c r="AE45" s="50"/>
      <c r="AL45" s="51" t="str">
        <f t="shared" si="0"/>
        <v>
</v>
      </c>
    </row>
    <row r="46" spans="1:38" s="51" customFormat="1" ht="13.5">
      <c r="A46" s="58">
        <f>'ｴﾝﾄﾘｰ女子'!A46</f>
        <v>45</v>
      </c>
      <c r="B46" s="52" t="str">
        <f>CONCATENATE('ｴﾝﾄﾘｰ女子'!Q46,RIGHT(F46,6),5)</f>
        <v>05</v>
      </c>
      <c r="C46" s="51">
        <v>2</v>
      </c>
      <c r="D46" s="50">
        <f>'ｴﾝﾄﾘｰ女子'!C46</f>
        <v>0</v>
      </c>
      <c r="E46" s="50">
        <f>'ｴﾝﾄﾘｰ女子'!D46</f>
        <v>0</v>
      </c>
      <c r="F46" s="51">
        <f>'ｴﾝﾄﾘｰ女子'!E46</f>
        <v>0</v>
      </c>
      <c r="G46" s="51">
        <f>'ｴﾝﾄﾘｰ女子'!P46</f>
        <v>1</v>
      </c>
      <c r="H46" s="51">
        <f>'ｴﾝﾄﾘｰ女子'!M46</f>
      </c>
      <c r="I46" s="51" t="e">
        <f>VLOOKUP('ｴﾝﾄﾘｰ女子'!B46,sa1!$B$6:$F$12,2)</f>
        <v>#N/A</v>
      </c>
      <c r="J46" s="50">
        <f>'ｴﾝﾄﾘｰ女子'!I46</f>
        <v>0</v>
      </c>
      <c r="K46" s="51">
        <f>'ｴﾝﾄﾘｰ女子'!N46</f>
      </c>
      <c r="L46" s="51">
        <f>'ｴﾝﾄﾘｰ女子'!O46</f>
      </c>
      <c r="M46" s="51">
        <f>'ｴﾝﾄﾘｰ女子'!R46</f>
      </c>
      <c r="N46" s="51">
        <f>'ｴﾝﾄﾘｰ女子'!S46</f>
      </c>
      <c r="O46" s="50"/>
      <c r="P46" s="50"/>
      <c r="Q46" s="50" t="s">
        <v>163</v>
      </c>
      <c r="R46" s="51">
        <f>'ｴﾝﾄﾘｰ女子'!L46</f>
      </c>
      <c r="S46" s="50">
        <f>'ｴﾝﾄﾘｰ女子'!H46</f>
        <v>0</v>
      </c>
      <c r="U46" s="50"/>
      <c r="AC46" s="50"/>
      <c r="AE46" s="50"/>
      <c r="AL46" s="51" t="str">
        <f t="shared" si="0"/>
        <v>
</v>
      </c>
    </row>
    <row r="47" spans="1:38" s="51" customFormat="1" ht="13.5">
      <c r="A47" s="58">
        <f>'ｴﾝﾄﾘｰ女子'!A47</f>
        <v>46</v>
      </c>
      <c r="B47" s="52" t="str">
        <f>CONCATENATE('ｴﾝﾄﾘｰ女子'!Q47,RIGHT(F47,6),5)</f>
        <v>05</v>
      </c>
      <c r="C47" s="51">
        <v>2</v>
      </c>
      <c r="D47" s="50">
        <f>'ｴﾝﾄﾘｰ女子'!C47</f>
        <v>0</v>
      </c>
      <c r="E47" s="50">
        <f>'ｴﾝﾄﾘｰ女子'!D47</f>
        <v>0</v>
      </c>
      <c r="F47" s="51">
        <f>'ｴﾝﾄﾘｰ女子'!E47</f>
        <v>0</v>
      </c>
      <c r="G47" s="51">
        <f>'ｴﾝﾄﾘｰ女子'!P47</f>
        <v>1</v>
      </c>
      <c r="H47" s="51">
        <f>'ｴﾝﾄﾘｰ女子'!M47</f>
      </c>
      <c r="I47" s="51" t="e">
        <f>VLOOKUP('ｴﾝﾄﾘｰ女子'!B47,sa1!$B$6:$F$12,2)</f>
        <v>#N/A</v>
      </c>
      <c r="J47" s="50">
        <f>'ｴﾝﾄﾘｰ女子'!I47</f>
        <v>0</v>
      </c>
      <c r="K47" s="51">
        <f>'ｴﾝﾄﾘｰ女子'!N47</f>
      </c>
      <c r="L47" s="51">
        <f>'ｴﾝﾄﾘｰ女子'!O47</f>
      </c>
      <c r="M47" s="51">
        <f>'ｴﾝﾄﾘｰ女子'!R47</f>
      </c>
      <c r="N47" s="51">
        <f>'ｴﾝﾄﾘｰ女子'!S47</f>
      </c>
      <c r="O47" s="50"/>
      <c r="P47" s="50"/>
      <c r="Q47" s="50" t="s">
        <v>163</v>
      </c>
      <c r="R47" s="51">
        <f>'ｴﾝﾄﾘｰ女子'!L47</f>
      </c>
      <c r="S47" s="50">
        <f>'ｴﾝﾄﾘｰ女子'!H47</f>
        <v>0</v>
      </c>
      <c r="U47" s="50"/>
      <c r="AC47" s="50"/>
      <c r="AE47" s="50"/>
      <c r="AL47" s="51" t="str">
        <f t="shared" si="0"/>
        <v>
</v>
      </c>
    </row>
    <row r="48" spans="1:38" s="51" customFormat="1" ht="13.5">
      <c r="A48" s="58">
        <f>'ｴﾝﾄﾘｰ女子'!A48</f>
        <v>47</v>
      </c>
      <c r="B48" s="52" t="str">
        <f>CONCATENATE('ｴﾝﾄﾘｰ女子'!Q48,RIGHT(F48,6),5)</f>
        <v>05</v>
      </c>
      <c r="C48" s="51">
        <v>2</v>
      </c>
      <c r="D48" s="50">
        <f>'ｴﾝﾄﾘｰ女子'!C48</f>
        <v>0</v>
      </c>
      <c r="E48" s="50">
        <f>'ｴﾝﾄﾘｰ女子'!D48</f>
        <v>0</v>
      </c>
      <c r="F48" s="51">
        <f>'ｴﾝﾄﾘｰ女子'!E48</f>
        <v>0</v>
      </c>
      <c r="G48" s="51">
        <f>'ｴﾝﾄﾘｰ女子'!P48</f>
        <v>1</v>
      </c>
      <c r="H48" s="51">
        <f>'ｴﾝﾄﾘｰ女子'!M48</f>
      </c>
      <c r="I48" s="51" t="e">
        <f>VLOOKUP('ｴﾝﾄﾘｰ女子'!B48,sa1!$B$6:$F$12,2)</f>
        <v>#N/A</v>
      </c>
      <c r="J48" s="50">
        <f>'ｴﾝﾄﾘｰ女子'!I48</f>
        <v>0</v>
      </c>
      <c r="K48" s="51">
        <f>'ｴﾝﾄﾘｰ女子'!N48</f>
      </c>
      <c r="L48" s="51">
        <f>'ｴﾝﾄﾘｰ女子'!O48</f>
      </c>
      <c r="M48" s="51">
        <f>'ｴﾝﾄﾘｰ女子'!R48</f>
      </c>
      <c r="N48" s="51">
        <f>'ｴﾝﾄﾘｰ女子'!S48</f>
      </c>
      <c r="O48" s="50"/>
      <c r="P48" s="50"/>
      <c r="Q48" s="50" t="s">
        <v>163</v>
      </c>
      <c r="R48" s="51">
        <f>'ｴﾝﾄﾘｰ女子'!L48</f>
      </c>
      <c r="S48" s="50">
        <f>'ｴﾝﾄﾘｰ女子'!H48</f>
        <v>0</v>
      </c>
      <c r="U48" s="50"/>
      <c r="AC48" s="50"/>
      <c r="AE48" s="50"/>
      <c r="AL48" s="51" t="str">
        <f t="shared" si="0"/>
        <v>
</v>
      </c>
    </row>
    <row r="49" spans="1:38" s="51" customFormat="1" ht="13.5">
      <c r="A49" s="58">
        <f>'ｴﾝﾄﾘｰ女子'!A49</f>
        <v>48</v>
      </c>
      <c r="B49" s="52" t="str">
        <f>CONCATENATE('ｴﾝﾄﾘｰ女子'!Q49,RIGHT(F49,6),5)</f>
        <v>05</v>
      </c>
      <c r="C49" s="51">
        <v>2</v>
      </c>
      <c r="D49" s="50">
        <f>'ｴﾝﾄﾘｰ女子'!C49</f>
        <v>0</v>
      </c>
      <c r="E49" s="50">
        <f>'ｴﾝﾄﾘｰ女子'!D49</f>
        <v>0</v>
      </c>
      <c r="F49" s="51">
        <f>'ｴﾝﾄﾘｰ女子'!E49</f>
        <v>0</v>
      </c>
      <c r="G49" s="51">
        <f>'ｴﾝﾄﾘｰ女子'!P49</f>
        <v>1</v>
      </c>
      <c r="H49" s="51">
        <f>'ｴﾝﾄﾘｰ女子'!M49</f>
      </c>
      <c r="I49" s="51" t="e">
        <f>VLOOKUP('ｴﾝﾄﾘｰ女子'!B49,sa1!$B$6:$F$12,2)</f>
        <v>#N/A</v>
      </c>
      <c r="J49" s="50">
        <f>'ｴﾝﾄﾘｰ女子'!I49</f>
        <v>0</v>
      </c>
      <c r="K49" s="51">
        <f>'ｴﾝﾄﾘｰ女子'!N49</f>
      </c>
      <c r="L49" s="51">
        <f>'ｴﾝﾄﾘｰ女子'!O49</f>
      </c>
      <c r="M49" s="51">
        <f>'ｴﾝﾄﾘｰ女子'!R49</f>
      </c>
      <c r="N49" s="51">
        <f>'ｴﾝﾄﾘｰ女子'!S49</f>
      </c>
      <c r="O49" s="50"/>
      <c r="P49" s="50"/>
      <c r="Q49" s="50" t="s">
        <v>163</v>
      </c>
      <c r="R49" s="51">
        <f>'ｴﾝﾄﾘｰ女子'!L49</f>
      </c>
      <c r="S49" s="50">
        <f>'ｴﾝﾄﾘｰ女子'!H49</f>
        <v>0</v>
      </c>
      <c r="U49" s="50"/>
      <c r="AC49" s="50"/>
      <c r="AE49" s="50"/>
      <c r="AL49" s="51" t="str">
        <f t="shared" si="0"/>
        <v>
</v>
      </c>
    </row>
    <row r="50" spans="1:38" s="51" customFormat="1" ht="13.5">
      <c r="A50" s="58">
        <f>'ｴﾝﾄﾘｰ女子'!A50</f>
        <v>49</v>
      </c>
      <c r="B50" s="52" t="str">
        <f>CONCATENATE('ｴﾝﾄﾘｰ女子'!Q50,RIGHT(F50,6),5)</f>
        <v>05</v>
      </c>
      <c r="C50" s="51">
        <v>2</v>
      </c>
      <c r="D50" s="50">
        <f>'ｴﾝﾄﾘｰ女子'!C50</f>
        <v>0</v>
      </c>
      <c r="E50" s="50">
        <f>'ｴﾝﾄﾘｰ女子'!D50</f>
        <v>0</v>
      </c>
      <c r="F50" s="51">
        <f>'ｴﾝﾄﾘｰ女子'!E50</f>
        <v>0</v>
      </c>
      <c r="G50" s="51">
        <f>'ｴﾝﾄﾘｰ女子'!P50</f>
        <v>1</v>
      </c>
      <c r="H50" s="51">
        <f>'ｴﾝﾄﾘｰ女子'!M50</f>
      </c>
      <c r="I50" s="51" t="e">
        <f>VLOOKUP('ｴﾝﾄﾘｰ女子'!B50,sa1!$B$6:$F$12,2)</f>
        <v>#N/A</v>
      </c>
      <c r="J50" s="50">
        <f>'ｴﾝﾄﾘｰ女子'!I50</f>
        <v>0</v>
      </c>
      <c r="K50" s="51">
        <f>'ｴﾝﾄﾘｰ女子'!N50</f>
      </c>
      <c r="L50" s="51">
        <f>'ｴﾝﾄﾘｰ女子'!O50</f>
      </c>
      <c r="M50" s="51">
        <f>'ｴﾝﾄﾘｰ女子'!R50</f>
      </c>
      <c r="N50" s="51">
        <f>'ｴﾝﾄﾘｰ女子'!S50</f>
      </c>
      <c r="O50" s="50"/>
      <c r="P50" s="50"/>
      <c r="Q50" s="50" t="s">
        <v>163</v>
      </c>
      <c r="R50" s="51">
        <f>'ｴﾝﾄﾘｰ女子'!L50</f>
      </c>
      <c r="S50" s="50">
        <f>'ｴﾝﾄﾘｰ女子'!H50</f>
        <v>0</v>
      </c>
      <c r="U50" s="50"/>
      <c r="AC50" s="50"/>
      <c r="AE50" s="50"/>
      <c r="AL50" s="51" t="str">
        <f t="shared" si="0"/>
        <v>
</v>
      </c>
    </row>
    <row r="51" spans="1:38" s="51" customFormat="1" ht="13.5">
      <c r="A51" s="58">
        <f>'ｴﾝﾄﾘｰ女子'!A51</f>
        <v>50</v>
      </c>
      <c r="B51" s="52" t="str">
        <f>CONCATENATE('ｴﾝﾄﾘｰ女子'!Q51,RIGHT(F51,6),5)</f>
        <v>05</v>
      </c>
      <c r="C51" s="51">
        <v>2</v>
      </c>
      <c r="D51" s="50">
        <f>'ｴﾝﾄﾘｰ女子'!C51</f>
        <v>0</v>
      </c>
      <c r="E51" s="50">
        <f>'ｴﾝﾄﾘｰ女子'!D51</f>
        <v>0</v>
      </c>
      <c r="F51" s="51">
        <f>'ｴﾝﾄﾘｰ女子'!E51</f>
        <v>0</v>
      </c>
      <c r="G51" s="51">
        <f>'ｴﾝﾄﾘｰ女子'!P51</f>
        <v>1</v>
      </c>
      <c r="H51" s="51">
        <f>'ｴﾝﾄﾘｰ女子'!M51</f>
      </c>
      <c r="I51" s="51" t="e">
        <f>VLOOKUP('ｴﾝﾄﾘｰ女子'!B51,sa1!$B$6:$F$12,2)</f>
        <v>#N/A</v>
      </c>
      <c r="J51" s="50">
        <f>'ｴﾝﾄﾘｰ女子'!I51</f>
        <v>0</v>
      </c>
      <c r="K51" s="51">
        <f>'ｴﾝﾄﾘｰ女子'!N51</f>
      </c>
      <c r="L51" s="51">
        <f>'ｴﾝﾄﾘｰ女子'!O51</f>
      </c>
      <c r="M51" s="51">
        <f>'ｴﾝﾄﾘｰ女子'!R51</f>
      </c>
      <c r="N51" s="51">
        <f>'ｴﾝﾄﾘｰ女子'!S51</f>
      </c>
      <c r="O51" s="50"/>
      <c r="P51" s="50"/>
      <c r="Q51" s="50" t="s">
        <v>163</v>
      </c>
      <c r="R51" s="51">
        <f>'ｴﾝﾄﾘｰ女子'!L51</f>
      </c>
      <c r="S51" s="50">
        <f>'ｴﾝﾄﾘｰ女子'!H51</f>
        <v>0</v>
      </c>
      <c r="U51" s="50"/>
      <c r="AC51" s="50"/>
      <c r="AE51" s="50"/>
      <c r="AL51" s="51" t="str">
        <f t="shared" si="0"/>
        <v>
</v>
      </c>
    </row>
    <row r="52" spans="1:38" s="51" customFormat="1" ht="13.5">
      <c r="A52" s="58">
        <f>'ｴﾝﾄﾘｰ女子'!A52</f>
        <v>51</v>
      </c>
      <c r="B52" s="52" t="str">
        <f>CONCATENATE('ｴﾝﾄﾘｰ女子'!Q52,RIGHT(F52,6),5)</f>
        <v>05</v>
      </c>
      <c r="C52" s="51">
        <v>2</v>
      </c>
      <c r="D52" s="50">
        <f>'ｴﾝﾄﾘｰ女子'!C52</f>
        <v>0</v>
      </c>
      <c r="E52" s="50">
        <f>'ｴﾝﾄﾘｰ女子'!D52</f>
        <v>0</v>
      </c>
      <c r="F52" s="51">
        <f>'ｴﾝﾄﾘｰ女子'!E52</f>
        <v>0</v>
      </c>
      <c r="G52" s="51">
        <f>'ｴﾝﾄﾘｰ女子'!P52</f>
        <v>1</v>
      </c>
      <c r="H52" s="51">
        <f>'ｴﾝﾄﾘｰ女子'!M52</f>
      </c>
      <c r="I52" s="51" t="e">
        <f>VLOOKUP('ｴﾝﾄﾘｰ女子'!B52,sa1!$B$6:$F$12,2)</f>
        <v>#N/A</v>
      </c>
      <c r="J52" s="50">
        <f>'ｴﾝﾄﾘｰ女子'!I52</f>
        <v>0</v>
      </c>
      <c r="K52" s="51">
        <f>'ｴﾝﾄﾘｰ女子'!N52</f>
      </c>
      <c r="L52" s="51">
        <f>'ｴﾝﾄﾘｰ女子'!O52</f>
      </c>
      <c r="M52" s="51">
        <f>'ｴﾝﾄﾘｰ女子'!R52</f>
      </c>
      <c r="N52" s="51">
        <f>'ｴﾝﾄﾘｰ女子'!S52</f>
      </c>
      <c r="O52" s="50"/>
      <c r="P52" s="50"/>
      <c r="Q52" s="50" t="s">
        <v>163</v>
      </c>
      <c r="R52" s="51">
        <f>'ｴﾝﾄﾘｰ女子'!L52</f>
      </c>
      <c r="S52" s="50">
        <f>'ｴﾝﾄﾘｰ女子'!H52</f>
        <v>0</v>
      </c>
      <c r="U52" s="50"/>
      <c r="AC52" s="50"/>
      <c r="AE52" s="50"/>
      <c r="AL52" s="51" t="str">
        <f t="shared" si="0"/>
        <v>
</v>
      </c>
    </row>
    <row r="53" spans="1:38" s="51" customFormat="1" ht="13.5">
      <c r="A53" s="58">
        <f>'ｴﾝﾄﾘｰ女子'!A53</f>
        <v>52</v>
      </c>
      <c r="B53" s="52" t="str">
        <f>CONCATENATE('ｴﾝﾄﾘｰ女子'!Q53,RIGHT(F53,6),5)</f>
        <v>05</v>
      </c>
      <c r="C53" s="51">
        <v>2</v>
      </c>
      <c r="D53" s="50">
        <f>'ｴﾝﾄﾘｰ女子'!C53</f>
        <v>0</v>
      </c>
      <c r="E53" s="50">
        <f>'ｴﾝﾄﾘｰ女子'!D53</f>
        <v>0</v>
      </c>
      <c r="F53" s="51">
        <f>'ｴﾝﾄﾘｰ女子'!E53</f>
        <v>0</v>
      </c>
      <c r="G53" s="51">
        <f>'ｴﾝﾄﾘｰ女子'!P53</f>
        <v>1</v>
      </c>
      <c r="H53" s="51">
        <f>'ｴﾝﾄﾘｰ女子'!M53</f>
      </c>
      <c r="I53" s="51" t="e">
        <f>VLOOKUP('ｴﾝﾄﾘｰ女子'!B53,sa1!$B$6:$F$12,2)</f>
        <v>#N/A</v>
      </c>
      <c r="J53" s="50">
        <f>'ｴﾝﾄﾘｰ女子'!I53</f>
        <v>0</v>
      </c>
      <c r="K53" s="51">
        <f>'ｴﾝﾄﾘｰ女子'!N53</f>
      </c>
      <c r="L53" s="51">
        <f>'ｴﾝﾄﾘｰ女子'!O53</f>
      </c>
      <c r="M53" s="51">
        <f>'ｴﾝﾄﾘｰ女子'!R53</f>
      </c>
      <c r="N53" s="51">
        <f>'ｴﾝﾄﾘｰ女子'!S53</f>
      </c>
      <c r="O53" s="50"/>
      <c r="P53" s="50"/>
      <c r="Q53" s="50" t="s">
        <v>163</v>
      </c>
      <c r="R53" s="51">
        <f>'ｴﾝﾄﾘｰ女子'!L53</f>
      </c>
      <c r="S53" s="50">
        <f>'ｴﾝﾄﾘｰ女子'!H53</f>
        <v>0</v>
      </c>
      <c r="U53" s="50"/>
      <c r="AC53" s="50"/>
      <c r="AE53" s="50"/>
      <c r="AL53" s="51" t="str">
        <f t="shared" si="0"/>
        <v>
</v>
      </c>
    </row>
    <row r="54" spans="1:38" s="51" customFormat="1" ht="13.5">
      <c r="A54" s="58">
        <f>'ｴﾝﾄﾘｰ女子'!A54</f>
        <v>53</v>
      </c>
      <c r="B54" s="52" t="str">
        <f>CONCATENATE('ｴﾝﾄﾘｰ女子'!Q54,RIGHT(F54,6),5)</f>
        <v>05</v>
      </c>
      <c r="C54" s="51">
        <v>2</v>
      </c>
      <c r="D54" s="50">
        <f>'ｴﾝﾄﾘｰ女子'!C54</f>
        <v>0</v>
      </c>
      <c r="E54" s="50">
        <f>'ｴﾝﾄﾘｰ女子'!D54</f>
        <v>0</v>
      </c>
      <c r="F54" s="51">
        <f>'ｴﾝﾄﾘｰ女子'!E54</f>
        <v>0</v>
      </c>
      <c r="G54" s="51">
        <f>'ｴﾝﾄﾘｰ女子'!P54</f>
        <v>1</v>
      </c>
      <c r="H54" s="51">
        <f>'ｴﾝﾄﾘｰ女子'!M54</f>
      </c>
      <c r="I54" s="51" t="e">
        <f>VLOOKUP('ｴﾝﾄﾘｰ女子'!B54,sa1!$B$6:$F$12,2)</f>
        <v>#N/A</v>
      </c>
      <c r="J54" s="50">
        <f>'ｴﾝﾄﾘｰ女子'!I54</f>
        <v>0</v>
      </c>
      <c r="K54" s="51">
        <f>'ｴﾝﾄﾘｰ女子'!N54</f>
      </c>
      <c r="L54" s="51">
        <f>'ｴﾝﾄﾘｰ女子'!O54</f>
      </c>
      <c r="M54" s="51">
        <f>'ｴﾝﾄﾘｰ女子'!R54</f>
      </c>
      <c r="N54" s="51">
        <f>'ｴﾝﾄﾘｰ女子'!S54</f>
      </c>
      <c r="O54" s="50"/>
      <c r="P54" s="50"/>
      <c r="Q54" s="50" t="s">
        <v>163</v>
      </c>
      <c r="R54" s="51">
        <f>'ｴﾝﾄﾘｰ女子'!L54</f>
      </c>
      <c r="S54" s="50">
        <f>'ｴﾝﾄﾘｰ女子'!H54</f>
        <v>0</v>
      </c>
      <c r="U54" s="50"/>
      <c r="AC54" s="50"/>
      <c r="AE54" s="50"/>
      <c r="AL54" s="51" t="str">
        <f t="shared" si="0"/>
        <v>
</v>
      </c>
    </row>
    <row r="55" spans="1:38" s="51" customFormat="1" ht="13.5">
      <c r="A55" s="58">
        <f>'ｴﾝﾄﾘｰ女子'!A55</f>
        <v>54</v>
      </c>
      <c r="B55" s="52" t="str">
        <f>CONCATENATE('ｴﾝﾄﾘｰ女子'!Q55,RIGHT(F55,6),5)</f>
        <v>05</v>
      </c>
      <c r="C55" s="51">
        <v>2</v>
      </c>
      <c r="D55" s="50">
        <f>'ｴﾝﾄﾘｰ女子'!C55</f>
        <v>0</v>
      </c>
      <c r="E55" s="50">
        <f>'ｴﾝﾄﾘｰ女子'!D55</f>
        <v>0</v>
      </c>
      <c r="F55" s="51">
        <f>'ｴﾝﾄﾘｰ女子'!E55</f>
        <v>0</v>
      </c>
      <c r="G55" s="51">
        <f>'ｴﾝﾄﾘｰ女子'!P55</f>
        <v>1</v>
      </c>
      <c r="H55" s="51">
        <f>'ｴﾝﾄﾘｰ女子'!M55</f>
      </c>
      <c r="I55" s="51" t="e">
        <f>VLOOKUP('ｴﾝﾄﾘｰ女子'!B55,sa1!$B$6:$F$12,2)</f>
        <v>#N/A</v>
      </c>
      <c r="J55" s="50">
        <f>'ｴﾝﾄﾘｰ女子'!I55</f>
        <v>0</v>
      </c>
      <c r="K55" s="51">
        <f>'ｴﾝﾄﾘｰ女子'!N55</f>
      </c>
      <c r="L55" s="51">
        <f>'ｴﾝﾄﾘｰ女子'!O55</f>
      </c>
      <c r="M55" s="51">
        <f>'ｴﾝﾄﾘｰ女子'!R55</f>
      </c>
      <c r="N55" s="51">
        <f>'ｴﾝﾄﾘｰ女子'!S55</f>
      </c>
      <c r="O55" s="50"/>
      <c r="P55" s="50"/>
      <c r="Q55" s="50" t="s">
        <v>163</v>
      </c>
      <c r="R55" s="51">
        <f>'ｴﾝﾄﾘｰ女子'!L55</f>
      </c>
      <c r="S55" s="50">
        <f>'ｴﾝﾄﾘｰ女子'!H55</f>
        <v>0</v>
      </c>
      <c r="U55" s="50"/>
      <c r="AC55" s="50"/>
      <c r="AE55" s="50"/>
      <c r="AL55" s="51" t="str">
        <f t="shared" si="0"/>
        <v>
</v>
      </c>
    </row>
    <row r="56" spans="1:38" s="51" customFormat="1" ht="13.5">
      <c r="A56" s="58">
        <f>'ｴﾝﾄﾘｰ女子'!A56</f>
        <v>55</v>
      </c>
      <c r="B56" s="52" t="str">
        <f>CONCATENATE('ｴﾝﾄﾘｰ女子'!Q56,RIGHT(F56,6),5)</f>
        <v>05</v>
      </c>
      <c r="C56" s="51">
        <v>2</v>
      </c>
      <c r="D56" s="50">
        <f>'ｴﾝﾄﾘｰ女子'!C56</f>
        <v>0</v>
      </c>
      <c r="E56" s="50">
        <f>'ｴﾝﾄﾘｰ女子'!D56</f>
        <v>0</v>
      </c>
      <c r="F56" s="51">
        <f>'ｴﾝﾄﾘｰ女子'!E56</f>
        <v>0</v>
      </c>
      <c r="G56" s="51">
        <f>'ｴﾝﾄﾘｰ女子'!P56</f>
        <v>1</v>
      </c>
      <c r="H56" s="51">
        <f>'ｴﾝﾄﾘｰ女子'!M56</f>
      </c>
      <c r="I56" s="51" t="e">
        <f>VLOOKUP('ｴﾝﾄﾘｰ女子'!B56,sa1!$B$6:$F$12,2)</f>
        <v>#N/A</v>
      </c>
      <c r="J56" s="50">
        <f>'ｴﾝﾄﾘｰ女子'!I56</f>
        <v>0</v>
      </c>
      <c r="K56" s="51">
        <f>'ｴﾝﾄﾘｰ女子'!N56</f>
      </c>
      <c r="L56" s="51">
        <f>'ｴﾝﾄﾘｰ女子'!O56</f>
      </c>
      <c r="M56" s="51">
        <f>'ｴﾝﾄﾘｰ女子'!R56</f>
      </c>
      <c r="N56" s="51">
        <f>'ｴﾝﾄﾘｰ女子'!S56</f>
      </c>
      <c r="O56" s="50"/>
      <c r="P56" s="50"/>
      <c r="Q56" s="50" t="s">
        <v>163</v>
      </c>
      <c r="R56" s="51">
        <f>'ｴﾝﾄﾘｰ女子'!L56</f>
      </c>
      <c r="S56" s="50">
        <f>'ｴﾝﾄﾘｰ女子'!H56</f>
        <v>0</v>
      </c>
      <c r="U56" s="50"/>
      <c r="AC56" s="50"/>
      <c r="AE56" s="50"/>
      <c r="AL56" s="51" t="str">
        <f t="shared" si="0"/>
        <v>
</v>
      </c>
    </row>
    <row r="57" spans="1:38" s="51" customFormat="1" ht="13.5">
      <c r="A57" s="58">
        <f>'ｴﾝﾄﾘｰ女子'!A57</f>
        <v>56</v>
      </c>
      <c r="B57" s="52" t="str">
        <f>CONCATENATE('ｴﾝﾄﾘｰ女子'!Q57,RIGHT(F57,6),5)</f>
        <v>05</v>
      </c>
      <c r="C57" s="51">
        <v>2</v>
      </c>
      <c r="D57" s="50">
        <f>'ｴﾝﾄﾘｰ女子'!C57</f>
        <v>0</v>
      </c>
      <c r="E57" s="50">
        <f>'ｴﾝﾄﾘｰ女子'!D57</f>
        <v>0</v>
      </c>
      <c r="F57" s="51">
        <f>'ｴﾝﾄﾘｰ女子'!E57</f>
        <v>0</v>
      </c>
      <c r="G57" s="51">
        <f>'ｴﾝﾄﾘｰ女子'!P57</f>
        <v>1</v>
      </c>
      <c r="H57" s="51">
        <f>'ｴﾝﾄﾘｰ女子'!M57</f>
      </c>
      <c r="I57" s="51" t="e">
        <f>VLOOKUP('ｴﾝﾄﾘｰ女子'!B57,sa1!$B$6:$F$12,2)</f>
        <v>#N/A</v>
      </c>
      <c r="J57" s="50">
        <f>'ｴﾝﾄﾘｰ女子'!I57</f>
        <v>0</v>
      </c>
      <c r="K57" s="51">
        <f>'ｴﾝﾄﾘｰ女子'!N57</f>
      </c>
      <c r="L57" s="51">
        <f>'ｴﾝﾄﾘｰ女子'!O57</f>
      </c>
      <c r="M57" s="51">
        <f>'ｴﾝﾄﾘｰ女子'!R57</f>
      </c>
      <c r="N57" s="51">
        <f>'ｴﾝﾄﾘｰ女子'!S57</f>
      </c>
      <c r="O57" s="50"/>
      <c r="P57" s="50"/>
      <c r="Q57" s="50" t="s">
        <v>163</v>
      </c>
      <c r="R57" s="51">
        <f>'ｴﾝﾄﾘｰ女子'!L57</f>
      </c>
      <c r="S57" s="50">
        <f>'ｴﾝﾄﾘｰ女子'!H57</f>
        <v>0</v>
      </c>
      <c r="U57" s="50"/>
      <c r="AC57" s="50"/>
      <c r="AE57" s="50"/>
      <c r="AL57" s="51" t="str">
        <f t="shared" si="0"/>
        <v>
</v>
      </c>
    </row>
    <row r="58" spans="1:38" s="51" customFormat="1" ht="13.5">
      <c r="A58" s="58">
        <f>'ｴﾝﾄﾘｰ女子'!A58</f>
        <v>57</v>
      </c>
      <c r="B58" s="52" t="str">
        <f>CONCATENATE('ｴﾝﾄﾘｰ女子'!Q58,RIGHT(F58,6),5)</f>
        <v>05</v>
      </c>
      <c r="C58" s="51">
        <v>2</v>
      </c>
      <c r="D58" s="50">
        <f>'ｴﾝﾄﾘｰ女子'!C58</f>
        <v>0</v>
      </c>
      <c r="E58" s="50">
        <f>'ｴﾝﾄﾘｰ女子'!D58</f>
        <v>0</v>
      </c>
      <c r="F58" s="51">
        <f>'ｴﾝﾄﾘｰ女子'!E58</f>
        <v>0</v>
      </c>
      <c r="G58" s="51">
        <f>'ｴﾝﾄﾘｰ女子'!P58</f>
        <v>1</v>
      </c>
      <c r="H58" s="51">
        <f>'ｴﾝﾄﾘｰ女子'!M58</f>
      </c>
      <c r="I58" s="51" t="e">
        <f>VLOOKUP('ｴﾝﾄﾘｰ女子'!B58,sa1!$B$6:$F$12,2)</f>
        <v>#N/A</v>
      </c>
      <c r="J58" s="50">
        <f>'ｴﾝﾄﾘｰ女子'!I58</f>
        <v>0</v>
      </c>
      <c r="K58" s="51">
        <f>'ｴﾝﾄﾘｰ女子'!N58</f>
      </c>
      <c r="L58" s="51">
        <f>'ｴﾝﾄﾘｰ女子'!O58</f>
      </c>
      <c r="M58" s="51">
        <f>'ｴﾝﾄﾘｰ女子'!R58</f>
      </c>
      <c r="N58" s="51">
        <f>'ｴﾝﾄﾘｰ女子'!S58</f>
      </c>
      <c r="O58" s="50"/>
      <c r="P58" s="50"/>
      <c r="Q58" s="50" t="s">
        <v>163</v>
      </c>
      <c r="R58" s="51">
        <f>'ｴﾝﾄﾘｰ女子'!L58</f>
      </c>
      <c r="S58" s="50">
        <f>'ｴﾝﾄﾘｰ女子'!H58</f>
        <v>0</v>
      </c>
      <c r="U58" s="50"/>
      <c r="AC58" s="50"/>
      <c r="AE58" s="50"/>
      <c r="AL58" s="51" t="str">
        <f t="shared" si="0"/>
        <v>
</v>
      </c>
    </row>
    <row r="59" spans="1:38" s="51" customFormat="1" ht="13.5">
      <c r="A59" s="58">
        <f>'ｴﾝﾄﾘｰ女子'!A59</f>
        <v>58</v>
      </c>
      <c r="B59" s="52" t="str">
        <f>CONCATENATE('ｴﾝﾄﾘｰ女子'!Q59,RIGHT(F59,6),5)</f>
        <v>05</v>
      </c>
      <c r="C59" s="51">
        <v>2</v>
      </c>
      <c r="D59" s="50">
        <f>'ｴﾝﾄﾘｰ女子'!C59</f>
        <v>0</v>
      </c>
      <c r="E59" s="50">
        <f>'ｴﾝﾄﾘｰ女子'!D59</f>
        <v>0</v>
      </c>
      <c r="F59" s="51">
        <f>'ｴﾝﾄﾘｰ女子'!E59</f>
        <v>0</v>
      </c>
      <c r="G59" s="51">
        <f>'ｴﾝﾄﾘｰ女子'!P59</f>
        <v>1</v>
      </c>
      <c r="H59" s="51">
        <f>'ｴﾝﾄﾘｰ女子'!M59</f>
      </c>
      <c r="I59" s="51" t="e">
        <f>VLOOKUP('ｴﾝﾄﾘｰ女子'!B59,sa1!$B$6:$F$12,2)</f>
        <v>#N/A</v>
      </c>
      <c r="J59" s="50">
        <f>'ｴﾝﾄﾘｰ女子'!I59</f>
        <v>0</v>
      </c>
      <c r="K59" s="51">
        <f>'ｴﾝﾄﾘｰ女子'!N59</f>
      </c>
      <c r="L59" s="51">
        <f>'ｴﾝﾄﾘｰ女子'!O59</f>
      </c>
      <c r="M59" s="51">
        <f>'ｴﾝﾄﾘｰ女子'!R59</f>
      </c>
      <c r="N59" s="51">
        <f>'ｴﾝﾄﾘｰ女子'!S59</f>
      </c>
      <c r="O59" s="50"/>
      <c r="P59" s="50"/>
      <c r="Q59" s="50" t="s">
        <v>163</v>
      </c>
      <c r="R59" s="51">
        <f>'ｴﾝﾄﾘｰ女子'!L59</f>
      </c>
      <c r="S59" s="50">
        <f>'ｴﾝﾄﾘｰ女子'!H59</f>
        <v>0</v>
      </c>
      <c r="U59" s="50"/>
      <c r="AC59" s="50"/>
      <c r="AE59" s="50"/>
      <c r="AL59" s="51" t="str">
        <f t="shared" si="0"/>
        <v>
</v>
      </c>
    </row>
    <row r="60" spans="1:38" s="51" customFormat="1" ht="13.5">
      <c r="A60" s="58">
        <f>'ｴﾝﾄﾘｰ女子'!A60</f>
        <v>59</v>
      </c>
      <c r="B60" s="52" t="str">
        <f>CONCATENATE('ｴﾝﾄﾘｰ女子'!Q60,RIGHT(F60,6),5)</f>
        <v>05</v>
      </c>
      <c r="C60" s="51">
        <v>2</v>
      </c>
      <c r="D60" s="50">
        <f>'ｴﾝﾄﾘｰ女子'!C60</f>
        <v>0</v>
      </c>
      <c r="E60" s="50">
        <f>'ｴﾝﾄﾘｰ女子'!D60</f>
        <v>0</v>
      </c>
      <c r="F60" s="51">
        <f>'ｴﾝﾄﾘｰ女子'!E60</f>
        <v>0</v>
      </c>
      <c r="G60" s="51">
        <f>'ｴﾝﾄﾘｰ女子'!P60</f>
        <v>1</v>
      </c>
      <c r="H60" s="51">
        <f>'ｴﾝﾄﾘｰ女子'!M60</f>
      </c>
      <c r="I60" s="51" t="e">
        <f>VLOOKUP('ｴﾝﾄﾘｰ女子'!B60,sa1!$B$6:$F$12,2)</f>
        <v>#N/A</v>
      </c>
      <c r="J60" s="50">
        <f>'ｴﾝﾄﾘｰ女子'!I60</f>
        <v>0</v>
      </c>
      <c r="K60" s="51">
        <f>'ｴﾝﾄﾘｰ女子'!N60</f>
      </c>
      <c r="L60" s="51">
        <f>'ｴﾝﾄﾘｰ女子'!O60</f>
      </c>
      <c r="M60" s="51">
        <f>'ｴﾝﾄﾘｰ女子'!R60</f>
      </c>
      <c r="N60" s="51">
        <f>'ｴﾝﾄﾘｰ女子'!S60</f>
      </c>
      <c r="O60" s="50"/>
      <c r="P60" s="50"/>
      <c r="Q60" s="50" t="s">
        <v>163</v>
      </c>
      <c r="R60" s="51">
        <f>'ｴﾝﾄﾘｰ女子'!L60</f>
      </c>
      <c r="S60" s="50">
        <f>'ｴﾝﾄﾘｰ女子'!H60</f>
        <v>0</v>
      </c>
      <c r="U60" s="50"/>
      <c r="AC60" s="50"/>
      <c r="AE60" s="50"/>
      <c r="AL60" s="51" t="str">
        <f t="shared" si="0"/>
        <v>
</v>
      </c>
    </row>
    <row r="61" spans="1:38" s="51" customFormat="1" ht="13.5">
      <c r="A61" s="58">
        <f>'ｴﾝﾄﾘｰ女子'!A61</f>
        <v>60</v>
      </c>
      <c r="B61" s="52" t="str">
        <f>CONCATENATE('ｴﾝﾄﾘｰ女子'!Q61,RIGHT(F61,6),5)</f>
        <v>05</v>
      </c>
      <c r="C61" s="51">
        <v>2</v>
      </c>
      <c r="D61" s="50">
        <f>'ｴﾝﾄﾘｰ女子'!C61</f>
        <v>0</v>
      </c>
      <c r="E61" s="50">
        <f>'ｴﾝﾄﾘｰ女子'!D61</f>
        <v>0</v>
      </c>
      <c r="F61" s="51">
        <f>'ｴﾝﾄﾘｰ女子'!E61</f>
        <v>0</v>
      </c>
      <c r="G61" s="51">
        <f>'ｴﾝﾄﾘｰ女子'!P61</f>
        <v>1</v>
      </c>
      <c r="H61" s="51">
        <f>'ｴﾝﾄﾘｰ女子'!M61</f>
      </c>
      <c r="I61" s="51" t="e">
        <f>VLOOKUP('ｴﾝﾄﾘｰ女子'!B61,sa1!$B$6:$F$12,2)</f>
        <v>#N/A</v>
      </c>
      <c r="J61" s="50">
        <f>'ｴﾝﾄﾘｰ女子'!I61</f>
        <v>0</v>
      </c>
      <c r="K61" s="51">
        <f>'ｴﾝﾄﾘｰ女子'!N61</f>
      </c>
      <c r="L61" s="51">
        <f>'ｴﾝﾄﾘｰ女子'!O61</f>
      </c>
      <c r="M61" s="51">
        <f>'ｴﾝﾄﾘｰ女子'!R61</f>
      </c>
      <c r="N61" s="51">
        <f>'ｴﾝﾄﾘｰ女子'!S61</f>
      </c>
      <c r="O61" s="50"/>
      <c r="P61" s="50"/>
      <c r="Q61" s="50" t="s">
        <v>163</v>
      </c>
      <c r="R61" s="51">
        <f>'ｴﾝﾄﾘｰ女子'!L61</f>
      </c>
      <c r="S61" s="50">
        <f>'ｴﾝﾄﾘｰ女子'!H61</f>
        <v>0</v>
      </c>
      <c r="U61" s="50"/>
      <c r="AC61" s="50"/>
      <c r="AE61" s="50"/>
      <c r="AL61" s="51" t="str">
        <f t="shared" si="0"/>
        <v>
</v>
      </c>
    </row>
    <row r="62" spans="1:38" s="51" customFormat="1" ht="13.5">
      <c r="A62" s="58">
        <f>'ｴﾝﾄﾘｰ女子'!A62</f>
        <v>61</v>
      </c>
      <c r="B62" s="52" t="str">
        <f>CONCATENATE('ｴﾝﾄﾘｰ女子'!Q62,RIGHT(F62,6),5)</f>
        <v>05</v>
      </c>
      <c r="C62" s="51">
        <v>2</v>
      </c>
      <c r="D62" s="50">
        <f>'ｴﾝﾄﾘｰ女子'!C62</f>
        <v>0</v>
      </c>
      <c r="E62" s="50">
        <f>'ｴﾝﾄﾘｰ女子'!D62</f>
        <v>0</v>
      </c>
      <c r="F62" s="51">
        <f>'ｴﾝﾄﾘｰ女子'!E62</f>
        <v>0</v>
      </c>
      <c r="G62" s="51">
        <f>'ｴﾝﾄﾘｰ女子'!P62</f>
        <v>1</v>
      </c>
      <c r="H62" s="51">
        <f>'ｴﾝﾄﾘｰ女子'!M62</f>
      </c>
      <c r="I62" s="51" t="e">
        <f>VLOOKUP('ｴﾝﾄﾘｰ女子'!B62,sa1!$B$6:$F$12,2)</f>
        <v>#N/A</v>
      </c>
      <c r="J62" s="50">
        <f>'ｴﾝﾄﾘｰ女子'!I62</f>
        <v>0</v>
      </c>
      <c r="K62" s="51">
        <f>'ｴﾝﾄﾘｰ女子'!N62</f>
      </c>
      <c r="L62" s="51">
        <f>'ｴﾝﾄﾘｰ女子'!O62</f>
      </c>
      <c r="M62" s="51">
        <f>'ｴﾝﾄﾘｰ女子'!R62</f>
      </c>
      <c r="N62" s="51">
        <f>'ｴﾝﾄﾘｰ女子'!S62</f>
      </c>
      <c r="O62" s="50"/>
      <c r="P62" s="50"/>
      <c r="Q62" s="50" t="s">
        <v>163</v>
      </c>
      <c r="R62" s="51">
        <f>'ｴﾝﾄﾘｰ女子'!L62</f>
      </c>
      <c r="S62" s="50">
        <f>'ｴﾝﾄﾘｰ女子'!H62</f>
        <v>0</v>
      </c>
      <c r="U62" s="50"/>
      <c r="AC62" s="50"/>
      <c r="AE62" s="50"/>
      <c r="AL62" s="51" t="str">
        <f t="shared" si="0"/>
        <v>
</v>
      </c>
    </row>
    <row r="63" spans="1:38" s="51" customFormat="1" ht="13.5">
      <c r="A63" s="58">
        <f>'ｴﾝﾄﾘｰ女子'!A63</f>
        <v>62</v>
      </c>
      <c r="B63" s="52" t="str">
        <f>CONCATENATE('ｴﾝﾄﾘｰ女子'!Q63,RIGHT(F63,6),5)</f>
        <v>05</v>
      </c>
      <c r="C63" s="51">
        <v>2</v>
      </c>
      <c r="D63" s="50">
        <f>'ｴﾝﾄﾘｰ女子'!C63</f>
        <v>0</v>
      </c>
      <c r="E63" s="50">
        <f>'ｴﾝﾄﾘｰ女子'!D63</f>
        <v>0</v>
      </c>
      <c r="F63" s="51">
        <f>'ｴﾝﾄﾘｰ女子'!E63</f>
        <v>0</v>
      </c>
      <c r="G63" s="51">
        <f>'ｴﾝﾄﾘｰ女子'!P63</f>
        <v>1</v>
      </c>
      <c r="H63" s="51">
        <f>'ｴﾝﾄﾘｰ女子'!M63</f>
      </c>
      <c r="I63" s="51" t="e">
        <f>VLOOKUP('ｴﾝﾄﾘｰ女子'!B63,sa1!$B$6:$F$12,2)</f>
        <v>#N/A</v>
      </c>
      <c r="J63" s="50">
        <f>'ｴﾝﾄﾘｰ女子'!I63</f>
        <v>0</v>
      </c>
      <c r="K63" s="51">
        <f>'ｴﾝﾄﾘｰ女子'!N63</f>
      </c>
      <c r="L63" s="51">
        <f>'ｴﾝﾄﾘｰ女子'!O63</f>
      </c>
      <c r="M63" s="51">
        <f>'ｴﾝﾄﾘｰ女子'!R63</f>
      </c>
      <c r="N63" s="51">
        <f>'ｴﾝﾄﾘｰ女子'!S63</f>
      </c>
      <c r="O63" s="50"/>
      <c r="P63" s="50"/>
      <c r="Q63" s="50" t="s">
        <v>163</v>
      </c>
      <c r="R63" s="51">
        <f>'ｴﾝﾄﾘｰ女子'!L63</f>
      </c>
      <c r="S63" s="50">
        <f>'ｴﾝﾄﾘｰ女子'!H63</f>
        <v>0</v>
      </c>
      <c r="U63" s="50"/>
      <c r="AC63" s="50"/>
      <c r="AE63" s="50"/>
      <c r="AL63" s="51" t="str">
        <f t="shared" si="0"/>
        <v>
</v>
      </c>
    </row>
    <row r="64" spans="1:38" s="51" customFormat="1" ht="13.5">
      <c r="A64" s="58">
        <f>'ｴﾝﾄﾘｰ女子'!A64</f>
        <v>63</v>
      </c>
      <c r="B64" s="52" t="str">
        <f>CONCATENATE('ｴﾝﾄﾘｰ女子'!Q64,RIGHT(F64,6),5)</f>
        <v>05</v>
      </c>
      <c r="C64" s="51">
        <v>2</v>
      </c>
      <c r="D64" s="50">
        <f>'ｴﾝﾄﾘｰ女子'!C64</f>
        <v>0</v>
      </c>
      <c r="E64" s="50">
        <f>'ｴﾝﾄﾘｰ女子'!D64</f>
        <v>0</v>
      </c>
      <c r="F64" s="51">
        <f>'ｴﾝﾄﾘｰ女子'!E64</f>
        <v>0</v>
      </c>
      <c r="G64" s="51">
        <f>'ｴﾝﾄﾘｰ女子'!P64</f>
        <v>1</v>
      </c>
      <c r="H64" s="51">
        <f>'ｴﾝﾄﾘｰ女子'!M64</f>
      </c>
      <c r="I64" s="51" t="e">
        <f>VLOOKUP('ｴﾝﾄﾘｰ女子'!B64,sa1!$B$6:$F$12,2)</f>
        <v>#N/A</v>
      </c>
      <c r="J64" s="50">
        <f>'ｴﾝﾄﾘｰ女子'!I64</f>
        <v>0</v>
      </c>
      <c r="K64" s="51">
        <f>'ｴﾝﾄﾘｰ女子'!N64</f>
      </c>
      <c r="L64" s="51">
        <f>'ｴﾝﾄﾘｰ女子'!O64</f>
      </c>
      <c r="M64" s="51">
        <f>'ｴﾝﾄﾘｰ女子'!R64</f>
      </c>
      <c r="N64" s="51">
        <f>'ｴﾝﾄﾘｰ女子'!S64</f>
      </c>
      <c r="O64" s="50"/>
      <c r="P64" s="50"/>
      <c r="Q64" s="50" t="s">
        <v>163</v>
      </c>
      <c r="R64" s="51">
        <f>'ｴﾝﾄﾘｰ女子'!L64</f>
      </c>
      <c r="S64" s="50">
        <f>'ｴﾝﾄﾘｰ女子'!H64</f>
        <v>0</v>
      </c>
      <c r="U64" s="50"/>
      <c r="AC64" s="50"/>
      <c r="AE64" s="50"/>
      <c r="AL64" s="51" t="str">
        <f t="shared" si="0"/>
        <v>
</v>
      </c>
    </row>
    <row r="65" spans="1:38" s="51" customFormat="1" ht="13.5">
      <c r="A65" s="58">
        <f>'ｴﾝﾄﾘｰ女子'!A65</f>
        <v>64</v>
      </c>
      <c r="B65" s="52" t="str">
        <f>CONCATENATE('ｴﾝﾄﾘｰ女子'!Q65,RIGHT(F65,6),5)</f>
        <v>05</v>
      </c>
      <c r="C65" s="51">
        <v>2</v>
      </c>
      <c r="D65" s="50">
        <f>'ｴﾝﾄﾘｰ女子'!C65</f>
        <v>0</v>
      </c>
      <c r="E65" s="50">
        <f>'ｴﾝﾄﾘｰ女子'!D65</f>
        <v>0</v>
      </c>
      <c r="F65" s="51">
        <f>'ｴﾝﾄﾘｰ女子'!E65</f>
        <v>0</v>
      </c>
      <c r="G65" s="51">
        <f>'ｴﾝﾄﾘｰ女子'!P65</f>
        <v>1</v>
      </c>
      <c r="H65" s="51">
        <f>'ｴﾝﾄﾘｰ女子'!M65</f>
      </c>
      <c r="I65" s="51" t="e">
        <f>VLOOKUP('ｴﾝﾄﾘｰ女子'!B65,sa1!$B$6:$F$12,2)</f>
        <v>#N/A</v>
      </c>
      <c r="J65" s="50">
        <f>'ｴﾝﾄﾘｰ女子'!I65</f>
        <v>0</v>
      </c>
      <c r="K65" s="51">
        <f>'ｴﾝﾄﾘｰ女子'!N65</f>
      </c>
      <c r="L65" s="51">
        <f>'ｴﾝﾄﾘｰ女子'!O65</f>
      </c>
      <c r="M65" s="51">
        <f>'ｴﾝﾄﾘｰ女子'!R65</f>
      </c>
      <c r="N65" s="51">
        <f>'ｴﾝﾄﾘｰ女子'!S65</f>
      </c>
      <c r="O65" s="50"/>
      <c r="P65" s="50"/>
      <c r="Q65" s="50" t="s">
        <v>163</v>
      </c>
      <c r="R65" s="51">
        <f>'ｴﾝﾄﾘｰ女子'!L65</f>
      </c>
      <c r="S65" s="50">
        <f>'ｴﾝﾄﾘｰ女子'!H65</f>
        <v>0</v>
      </c>
      <c r="U65" s="50"/>
      <c r="AC65" s="50"/>
      <c r="AE65" s="50"/>
      <c r="AL65" s="51" t="str">
        <f t="shared" si="0"/>
        <v>
</v>
      </c>
    </row>
    <row r="66" spans="1:38" s="51" customFormat="1" ht="13.5">
      <c r="A66" s="58">
        <f>'ｴﾝﾄﾘｰ女子'!A66</f>
        <v>65</v>
      </c>
      <c r="B66" s="52" t="str">
        <f>CONCATENATE('ｴﾝﾄﾘｰ女子'!Q66,RIGHT(F66,6),5)</f>
        <v>05</v>
      </c>
      <c r="C66" s="51">
        <v>2</v>
      </c>
      <c r="D66" s="50">
        <f>'ｴﾝﾄﾘｰ女子'!C66</f>
        <v>0</v>
      </c>
      <c r="E66" s="50">
        <f>'ｴﾝﾄﾘｰ女子'!D66</f>
        <v>0</v>
      </c>
      <c r="F66" s="51">
        <f>'ｴﾝﾄﾘｰ女子'!E66</f>
        <v>0</v>
      </c>
      <c r="G66" s="51">
        <f>'ｴﾝﾄﾘｰ女子'!P66</f>
        <v>1</v>
      </c>
      <c r="H66" s="51">
        <f>'ｴﾝﾄﾘｰ女子'!M66</f>
      </c>
      <c r="I66" s="51" t="e">
        <f>VLOOKUP('ｴﾝﾄﾘｰ女子'!B66,sa1!$B$6:$F$12,2)</f>
        <v>#N/A</v>
      </c>
      <c r="J66" s="50">
        <f>'ｴﾝﾄﾘｰ女子'!I66</f>
        <v>0</v>
      </c>
      <c r="K66" s="51">
        <f>'ｴﾝﾄﾘｰ女子'!N66</f>
      </c>
      <c r="L66" s="51">
        <f>'ｴﾝﾄﾘｰ女子'!O66</f>
      </c>
      <c r="M66" s="51">
        <f>'ｴﾝﾄﾘｰ女子'!R66</f>
      </c>
      <c r="N66" s="51">
        <f>'ｴﾝﾄﾘｰ女子'!S66</f>
      </c>
      <c r="O66" s="50"/>
      <c r="P66" s="50"/>
      <c r="Q66" s="50" t="s">
        <v>163</v>
      </c>
      <c r="R66" s="51">
        <f>'ｴﾝﾄﾘｰ女子'!L66</f>
      </c>
      <c r="S66" s="50">
        <f>'ｴﾝﾄﾘｰ女子'!H66</f>
        <v>0</v>
      </c>
      <c r="U66" s="50"/>
      <c r="AC66" s="50"/>
      <c r="AE66" s="50"/>
      <c r="AL66" s="51" t="str">
        <f t="shared" si="0"/>
        <v>
</v>
      </c>
    </row>
    <row r="67" spans="1:38" s="51" customFormat="1" ht="13.5">
      <c r="A67" s="58">
        <f>'ｴﾝﾄﾘｰ女子'!A67</f>
        <v>66</v>
      </c>
      <c r="B67" s="52" t="str">
        <f>CONCATENATE('ｴﾝﾄﾘｰ女子'!Q67,RIGHT(F67,6),5)</f>
        <v>05</v>
      </c>
      <c r="C67" s="51">
        <v>2</v>
      </c>
      <c r="D67" s="50">
        <f>'ｴﾝﾄﾘｰ女子'!C67</f>
        <v>0</v>
      </c>
      <c r="E67" s="50">
        <f>'ｴﾝﾄﾘｰ女子'!D67</f>
        <v>0</v>
      </c>
      <c r="F67" s="51">
        <f>'ｴﾝﾄﾘｰ女子'!E67</f>
        <v>0</v>
      </c>
      <c r="G67" s="51">
        <f>'ｴﾝﾄﾘｰ女子'!P67</f>
        <v>1</v>
      </c>
      <c r="H67" s="51">
        <f>'ｴﾝﾄﾘｰ女子'!M67</f>
      </c>
      <c r="I67" s="51" t="e">
        <f>VLOOKUP('ｴﾝﾄﾘｰ女子'!B67,sa1!$B$6:$F$12,2)</f>
        <v>#N/A</v>
      </c>
      <c r="J67" s="50">
        <f>'ｴﾝﾄﾘｰ女子'!I67</f>
        <v>0</v>
      </c>
      <c r="K67" s="51">
        <f>'ｴﾝﾄﾘｰ女子'!N67</f>
      </c>
      <c r="L67" s="51">
        <f>'ｴﾝﾄﾘｰ女子'!O67</f>
      </c>
      <c r="M67" s="51">
        <f>'ｴﾝﾄﾘｰ女子'!R67</f>
      </c>
      <c r="N67" s="51">
        <f>'ｴﾝﾄﾘｰ女子'!S67</f>
      </c>
      <c r="O67" s="50"/>
      <c r="P67" s="50"/>
      <c r="Q67" s="50" t="s">
        <v>163</v>
      </c>
      <c r="R67" s="51">
        <f>'ｴﾝﾄﾘｰ女子'!L67</f>
      </c>
      <c r="S67" s="50">
        <f>'ｴﾝﾄﾘｰ女子'!H67</f>
        <v>0</v>
      </c>
      <c r="U67" s="50"/>
      <c r="AC67" s="50"/>
      <c r="AE67" s="50"/>
      <c r="AL67" s="51" t="str">
        <f aca="true" t="shared" si="1" ref="AL67:AL101">CHAR(13)&amp;CHAR(10)</f>
        <v>
</v>
      </c>
    </row>
    <row r="68" spans="1:38" s="51" customFormat="1" ht="13.5">
      <c r="A68" s="58">
        <f>'ｴﾝﾄﾘｰ女子'!A68</f>
        <v>67</v>
      </c>
      <c r="B68" s="52" t="str">
        <f>CONCATENATE('ｴﾝﾄﾘｰ女子'!Q68,RIGHT(F68,6),5)</f>
        <v>05</v>
      </c>
      <c r="C68" s="51">
        <v>2</v>
      </c>
      <c r="D68" s="50">
        <f>'ｴﾝﾄﾘｰ女子'!C68</f>
        <v>0</v>
      </c>
      <c r="E68" s="50">
        <f>'ｴﾝﾄﾘｰ女子'!D68</f>
        <v>0</v>
      </c>
      <c r="F68" s="51">
        <f>'ｴﾝﾄﾘｰ女子'!E68</f>
        <v>0</v>
      </c>
      <c r="G68" s="51">
        <f>'ｴﾝﾄﾘｰ女子'!P68</f>
        <v>1</v>
      </c>
      <c r="H68" s="51">
        <f>'ｴﾝﾄﾘｰ女子'!M68</f>
      </c>
      <c r="I68" s="51" t="e">
        <f>VLOOKUP('ｴﾝﾄﾘｰ女子'!B68,sa1!$B$6:$F$12,2)</f>
        <v>#N/A</v>
      </c>
      <c r="J68" s="50">
        <f>'ｴﾝﾄﾘｰ女子'!I68</f>
        <v>0</v>
      </c>
      <c r="K68" s="51">
        <f>'ｴﾝﾄﾘｰ女子'!N68</f>
      </c>
      <c r="L68" s="51">
        <f>'ｴﾝﾄﾘｰ女子'!O68</f>
      </c>
      <c r="M68" s="51">
        <f>'ｴﾝﾄﾘｰ女子'!R68</f>
      </c>
      <c r="N68" s="51">
        <f>'ｴﾝﾄﾘｰ女子'!S68</f>
      </c>
      <c r="O68" s="50"/>
      <c r="P68" s="50"/>
      <c r="Q68" s="50" t="s">
        <v>163</v>
      </c>
      <c r="R68" s="51">
        <f>'ｴﾝﾄﾘｰ女子'!L68</f>
      </c>
      <c r="S68" s="50">
        <f>'ｴﾝﾄﾘｰ女子'!H68</f>
        <v>0</v>
      </c>
      <c r="U68" s="50"/>
      <c r="AC68" s="50"/>
      <c r="AE68" s="50"/>
      <c r="AL68" s="51" t="str">
        <f t="shared" si="1"/>
        <v>
</v>
      </c>
    </row>
    <row r="69" spans="1:38" s="51" customFormat="1" ht="13.5">
      <c r="A69" s="58">
        <f>'ｴﾝﾄﾘｰ女子'!A69</f>
        <v>68</v>
      </c>
      <c r="B69" s="52" t="str">
        <f>CONCATENATE('ｴﾝﾄﾘｰ女子'!Q69,RIGHT(F69,6),5)</f>
        <v>05</v>
      </c>
      <c r="C69" s="51">
        <v>2</v>
      </c>
      <c r="D69" s="50">
        <f>'ｴﾝﾄﾘｰ女子'!C69</f>
        <v>0</v>
      </c>
      <c r="E69" s="50">
        <f>'ｴﾝﾄﾘｰ女子'!D69</f>
        <v>0</v>
      </c>
      <c r="F69" s="51">
        <f>'ｴﾝﾄﾘｰ女子'!E69</f>
        <v>0</v>
      </c>
      <c r="G69" s="51">
        <f>'ｴﾝﾄﾘｰ女子'!P69</f>
        <v>1</v>
      </c>
      <c r="H69" s="51">
        <f>'ｴﾝﾄﾘｰ女子'!M69</f>
      </c>
      <c r="I69" s="51" t="e">
        <f>VLOOKUP('ｴﾝﾄﾘｰ女子'!B69,sa1!$B$6:$F$12,2)</f>
        <v>#N/A</v>
      </c>
      <c r="J69" s="50">
        <f>'ｴﾝﾄﾘｰ女子'!I69</f>
        <v>0</v>
      </c>
      <c r="K69" s="51">
        <f>'ｴﾝﾄﾘｰ女子'!N69</f>
      </c>
      <c r="L69" s="51">
        <f>'ｴﾝﾄﾘｰ女子'!O69</f>
      </c>
      <c r="M69" s="51">
        <f>'ｴﾝﾄﾘｰ女子'!R69</f>
      </c>
      <c r="N69" s="51">
        <f>'ｴﾝﾄﾘｰ女子'!S69</f>
      </c>
      <c r="O69" s="50"/>
      <c r="P69" s="50"/>
      <c r="Q69" s="50" t="s">
        <v>163</v>
      </c>
      <c r="R69" s="51">
        <f>'ｴﾝﾄﾘｰ女子'!L69</f>
      </c>
      <c r="S69" s="50">
        <f>'ｴﾝﾄﾘｰ女子'!H69</f>
        <v>0</v>
      </c>
      <c r="U69" s="50"/>
      <c r="AC69" s="50"/>
      <c r="AE69" s="50"/>
      <c r="AL69" s="51" t="str">
        <f t="shared" si="1"/>
        <v>
</v>
      </c>
    </row>
    <row r="70" spans="1:38" s="51" customFormat="1" ht="13.5">
      <c r="A70" s="58">
        <f>'ｴﾝﾄﾘｰ女子'!A70</f>
        <v>69</v>
      </c>
      <c r="B70" s="52" t="str">
        <f>CONCATENATE('ｴﾝﾄﾘｰ女子'!Q70,RIGHT(F70,6),5)</f>
        <v>05</v>
      </c>
      <c r="C70" s="51">
        <v>2</v>
      </c>
      <c r="D70" s="50">
        <f>'ｴﾝﾄﾘｰ女子'!C70</f>
        <v>0</v>
      </c>
      <c r="E70" s="50">
        <f>'ｴﾝﾄﾘｰ女子'!D70</f>
        <v>0</v>
      </c>
      <c r="F70" s="51">
        <f>'ｴﾝﾄﾘｰ女子'!E70</f>
        <v>0</v>
      </c>
      <c r="G70" s="51">
        <f>'ｴﾝﾄﾘｰ女子'!P70</f>
        <v>1</v>
      </c>
      <c r="H70" s="51">
        <f>'ｴﾝﾄﾘｰ女子'!M70</f>
      </c>
      <c r="I70" s="51" t="e">
        <f>VLOOKUP('ｴﾝﾄﾘｰ女子'!B70,sa1!$B$6:$F$12,2)</f>
        <v>#N/A</v>
      </c>
      <c r="J70" s="50">
        <f>'ｴﾝﾄﾘｰ女子'!I70</f>
        <v>0</v>
      </c>
      <c r="K70" s="51">
        <f>'ｴﾝﾄﾘｰ女子'!N70</f>
      </c>
      <c r="L70" s="51">
        <f>'ｴﾝﾄﾘｰ女子'!O70</f>
      </c>
      <c r="M70" s="51">
        <f>'ｴﾝﾄﾘｰ女子'!R70</f>
      </c>
      <c r="N70" s="51">
        <f>'ｴﾝﾄﾘｰ女子'!S70</f>
      </c>
      <c r="O70" s="50"/>
      <c r="P70" s="50"/>
      <c r="Q70" s="50" t="s">
        <v>163</v>
      </c>
      <c r="R70" s="51">
        <f>'ｴﾝﾄﾘｰ女子'!L70</f>
      </c>
      <c r="S70" s="50">
        <f>'ｴﾝﾄﾘｰ女子'!H70</f>
        <v>0</v>
      </c>
      <c r="U70" s="50"/>
      <c r="AC70" s="50"/>
      <c r="AE70" s="50"/>
      <c r="AL70" s="51" t="str">
        <f t="shared" si="1"/>
        <v>
</v>
      </c>
    </row>
    <row r="71" spans="1:38" s="51" customFormat="1" ht="13.5">
      <c r="A71" s="58">
        <f>'ｴﾝﾄﾘｰ女子'!A71</f>
        <v>70</v>
      </c>
      <c r="B71" s="52" t="str">
        <f>CONCATENATE('ｴﾝﾄﾘｰ女子'!Q71,RIGHT(F71,6),5)</f>
        <v>05</v>
      </c>
      <c r="C71" s="51">
        <v>2</v>
      </c>
      <c r="D71" s="50">
        <f>'ｴﾝﾄﾘｰ女子'!C71</f>
        <v>0</v>
      </c>
      <c r="E71" s="50">
        <f>'ｴﾝﾄﾘｰ女子'!D71</f>
        <v>0</v>
      </c>
      <c r="F71" s="51">
        <f>'ｴﾝﾄﾘｰ女子'!E71</f>
        <v>0</v>
      </c>
      <c r="G71" s="51">
        <f>'ｴﾝﾄﾘｰ女子'!P71</f>
        <v>1</v>
      </c>
      <c r="H71" s="51">
        <f>'ｴﾝﾄﾘｰ女子'!M71</f>
      </c>
      <c r="I71" s="51" t="e">
        <f>VLOOKUP('ｴﾝﾄﾘｰ女子'!B71,sa1!$B$6:$F$12,2)</f>
        <v>#N/A</v>
      </c>
      <c r="J71" s="50">
        <f>'ｴﾝﾄﾘｰ女子'!I71</f>
        <v>0</v>
      </c>
      <c r="K71" s="51">
        <f>'ｴﾝﾄﾘｰ女子'!N71</f>
      </c>
      <c r="L71" s="51">
        <f>'ｴﾝﾄﾘｰ女子'!O71</f>
      </c>
      <c r="M71" s="51">
        <f>'ｴﾝﾄﾘｰ女子'!R71</f>
      </c>
      <c r="N71" s="51">
        <f>'ｴﾝﾄﾘｰ女子'!S71</f>
      </c>
      <c r="O71" s="50"/>
      <c r="P71" s="50"/>
      <c r="Q71" s="50" t="s">
        <v>163</v>
      </c>
      <c r="R71" s="51">
        <f>'ｴﾝﾄﾘｰ女子'!L71</f>
      </c>
      <c r="S71" s="50">
        <f>'ｴﾝﾄﾘｰ女子'!H71</f>
        <v>0</v>
      </c>
      <c r="U71" s="50"/>
      <c r="AC71" s="50"/>
      <c r="AE71" s="50"/>
      <c r="AL71" s="51" t="str">
        <f t="shared" si="1"/>
        <v>
</v>
      </c>
    </row>
    <row r="72" spans="1:38" s="51" customFormat="1" ht="13.5">
      <c r="A72" s="58">
        <f>'ｴﾝﾄﾘｰ女子'!A72</f>
        <v>71</v>
      </c>
      <c r="B72" s="52" t="str">
        <f>CONCATENATE('ｴﾝﾄﾘｰ女子'!Q72,RIGHT(F72,6),5)</f>
        <v>05</v>
      </c>
      <c r="C72" s="51">
        <v>2</v>
      </c>
      <c r="D72" s="50">
        <f>'ｴﾝﾄﾘｰ女子'!C72</f>
        <v>0</v>
      </c>
      <c r="E72" s="50">
        <f>'ｴﾝﾄﾘｰ女子'!D72</f>
        <v>0</v>
      </c>
      <c r="F72" s="51">
        <f>'ｴﾝﾄﾘｰ女子'!E72</f>
        <v>0</v>
      </c>
      <c r="G72" s="51">
        <f>'ｴﾝﾄﾘｰ女子'!P72</f>
        <v>1</v>
      </c>
      <c r="H72" s="51">
        <f>'ｴﾝﾄﾘｰ女子'!M72</f>
      </c>
      <c r="I72" s="51" t="e">
        <f>VLOOKUP('ｴﾝﾄﾘｰ女子'!B72,sa1!$B$6:$F$12,2)</f>
        <v>#N/A</v>
      </c>
      <c r="J72" s="50">
        <f>'ｴﾝﾄﾘｰ女子'!I72</f>
        <v>0</v>
      </c>
      <c r="K72" s="51">
        <f>'ｴﾝﾄﾘｰ女子'!N72</f>
      </c>
      <c r="L72" s="51">
        <f>'ｴﾝﾄﾘｰ女子'!O72</f>
      </c>
      <c r="M72" s="51">
        <f>'ｴﾝﾄﾘｰ女子'!R72</f>
      </c>
      <c r="N72" s="51">
        <f>'ｴﾝﾄﾘｰ女子'!S72</f>
      </c>
      <c r="O72" s="50"/>
      <c r="P72" s="50"/>
      <c r="Q72" s="50" t="s">
        <v>163</v>
      </c>
      <c r="R72" s="51">
        <f>'ｴﾝﾄﾘｰ女子'!L72</f>
      </c>
      <c r="S72" s="50">
        <f>'ｴﾝﾄﾘｰ女子'!H72</f>
        <v>0</v>
      </c>
      <c r="U72" s="50"/>
      <c r="AC72" s="50"/>
      <c r="AE72" s="50"/>
      <c r="AL72" s="51" t="str">
        <f t="shared" si="1"/>
        <v>
</v>
      </c>
    </row>
    <row r="73" spans="1:38" s="51" customFormat="1" ht="13.5">
      <c r="A73" s="58">
        <f>'ｴﾝﾄﾘｰ女子'!A73</f>
        <v>72</v>
      </c>
      <c r="B73" s="52" t="str">
        <f>CONCATENATE('ｴﾝﾄﾘｰ女子'!Q73,RIGHT(F73,6),5)</f>
        <v>05</v>
      </c>
      <c r="C73" s="51">
        <v>2</v>
      </c>
      <c r="D73" s="50">
        <f>'ｴﾝﾄﾘｰ女子'!C73</f>
        <v>0</v>
      </c>
      <c r="E73" s="50">
        <f>'ｴﾝﾄﾘｰ女子'!D73</f>
        <v>0</v>
      </c>
      <c r="F73" s="51">
        <f>'ｴﾝﾄﾘｰ女子'!E73</f>
        <v>0</v>
      </c>
      <c r="G73" s="51">
        <f>'ｴﾝﾄﾘｰ女子'!P73</f>
        <v>1</v>
      </c>
      <c r="H73" s="51">
        <f>'ｴﾝﾄﾘｰ女子'!M73</f>
      </c>
      <c r="I73" s="51" t="e">
        <f>VLOOKUP('ｴﾝﾄﾘｰ女子'!B73,sa1!$B$6:$F$12,2)</f>
        <v>#N/A</v>
      </c>
      <c r="J73" s="50">
        <f>'ｴﾝﾄﾘｰ女子'!I73</f>
        <v>0</v>
      </c>
      <c r="K73" s="51">
        <f>'ｴﾝﾄﾘｰ女子'!N73</f>
      </c>
      <c r="L73" s="51">
        <f>'ｴﾝﾄﾘｰ女子'!O73</f>
      </c>
      <c r="M73" s="51">
        <f>'ｴﾝﾄﾘｰ女子'!R73</f>
      </c>
      <c r="N73" s="51">
        <f>'ｴﾝﾄﾘｰ女子'!S73</f>
      </c>
      <c r="O73" s="50"/>
      <c r="P73" s="50"/>
      <c r="Q73" s="50" t="s">
        <v>163</v>
      </c>
      <c r="R73" s="51">
        <f>'ｴﾝﾄﾘｰ女子'!L73</f>
      </c>
      <c r="S73" s="50">
        <f>'ｴﾝﾄﾘｰ女子'!H73</f>
        <v>0</v>
      </c>
      <c r="U73" s="50"/>
      <c r="AC73" s="50"/>
      <c r="AE73" s="50"/>
      <c r="AL73" s="51" t="str">
        <f t="shared" si="1"/>
        <v>
</v>
      </c>
    </row>
    <row r="74" spans="1:38" s="51" customFormat="1" ht="13.5">
      <c r="A74" s="58">
        <f>'ｴﾝﾄﾘｰ女子'!A74</f>
        <v>73</v>
      </c>
      <c r="B74" s="52" t="str">
        <f>CONCATENATE('ｴﾝﾄﾘｰ女子'!Q74,RIGHT(F74,6),5)</f>
        <v>05</v>
      </c>
      <c r="C74" s="51">
        <v>2</v>
      </c>
      <c r="D74" s="50">
        <f>'ｴﾝﾄﾘｰ女子'!C74</f>
        <v>0</v>
      </c>
      <c r="E74" s="50">
        <f>'ｴﾝﾄﾘｰ女子'!D74</f>
        <v>0</v>
      </c>
      <c r="F74" s="51">
        <f>'ｴﾝﾄﾘｰ女子'!E74</f>
        <v>0</v>
      </c>
      <c r="G74" s="51">
        <f>'ｴﾝﾄﾘｰ女子'!P74</f>
        <v>1</v>
      </c>
      <c r="H74" s="51">
        <f>'ｴﾝﾄﾘｰ女子'!M74</f>
      </c>
      <c r="I74" s="51" t="e">
        <f>VLOOKUP('ｴﾝﾄﾘｰ女子'!B74,sa1!$B$6:$F$12,2)</f>
        <v>#N/A</v>
      </c>
      <c r="J74" s="50">
        <f>'ｴﾝﾄﾘｰ女子'!I74</f>
        <v>0</v>
      </c>
      <c r="K74" s="51">
        <f>'ｴﾝﾄﾘｰ女子'!N74</f>
      </c>
      <c r="L74" s="51">
        <f>'ｴﾝﾄﾘｰ女子'!O74</f>
      </c>
      <c r="M74" s="51">
        <f>'ｴﾝﾄﾘｰ女子'!R74</f>
      </c>
      <c r="N74" s="51">
        <f>'ｴﾝﾄﾘｰ女子'!S74</f>
      </c>
      <c r="O74" s="50"/>
      <c r="P74" s="50"/>
      <c r="Q74" s="50" t="s">
        <v>163</v>
      </c>
      <c r="R74" s="51">
        <f>'ｴﾝﾄﾘｰ女子'!L74</f>
      </c>
      <c r="S74" s="50">
        <f>'ｴﾝﾄﾘｰ女子'!H74</f>
        <v>0</v>
      </c>
      <c r="U74" s="50"/>
      <c r="AC74" s="50"/>
      <c r="AE74" s="50"/>
      <c r="AL74" s="51" t="str">
        <f t="shared" si="1"/>
        <v>
</v>
      </c>
    </row>
    <row r="75" spans="1:38" s="51" customFormat="1" ht="13.5">
      <c r="A75" s="58">
        <f>'ｴﾝﾄﾘｰ女子'!A75</f>
        <v>74</v>
      </c>
      <c r="B75" s="52" t="str">
        <f>CONCATENATE('ｴﾝﾄﾘｰ女子'!Q75,RIGHT(F75,6),5)</f>
        <v>05</v>
      </c>
      <c r="C75" s="51">
        <v>2</v>
      </c>
      <c r="D75" s="50">
        <f>'ｴﾝﾄﾘｰ女子'!C75</f>
        <v>0</v>
      </c>
      <c r="E75" s="50">
        <f>'ｴﾝﾄﾘｰ女子'!D75</f>
        <v>0</v>
      </c>
      <c r="F75" s="51">
        <f>'ｴﾝﾄﾘｰ女子'!E75</f>
        <v>0</v>
      </c>
      <c r="G75" s="51">
        <f>'ｴﾝﾄﾘｰ女子'!P75</f>
        <v>1</v>
      </c>
      <c r="H75" s="51">
        <f>'ｴﾝﾄﾘｰ女子'!M75</f>
      </c>
      <c r="I75" s="51" t="e">
        <f>VLOOKUP('ｴﾝﾄﾘｰ女子'!B75,sa1!$B$6:$F$12,2)</f>
        <v>#N/A</v>
      </c>
      <c r="J75" s="50">
        <f>'ｴﾝﾄﾘｰ女子'!I75</f>
        <v>0</v>
      </c>
      <c r="K75" s="51">
        <f>'ｴﾝﾄﾘｰ女子'!N75</f>
      </c>
      <c r="L75" s="51">
        <f>'ｴﾝﾄﾘｰ女子'!O75</f>
      </c>
      <c r="M75" s="51">
        <f>'ｴﾝﾄﾘｰ女子'!R75</f>
      </c>
      <c r="N75" s="51">
        <f>'ｴﾝﾄﾘｰ女子'!S75</f>
      </c>
      <c r="O75" s="50"/>
      <c r="P75" s="50"/>
      <c r="Q75" s="50" t="s">
        <v>163</v>
      </c>
      <c r="R75" s="51">
        <f>'ｴﾝﾄﾘｰ女子'!L75</f>
      </c>
      <c r="S75" s="50">
        <f>'ｴﾝﾄﾘｰ女子'!H75</f>
        <v>0</v>
      </c>
      <c r="U75" s="50"/>
      <c r="AC75" s="50"/>
      <c r="AE75" s="50"/>
      <c r="AL75" s="51" t="str">
        <f t="shared" si="1"/>
        <v>
</v>
      </c>
    </row>
    <row r="76" spans="1:38" s="51" customFormat="1" ht="13.5">
      <c r="A76" s="58">
        <f>'ｴﾝﾄﾘｰ女子'!A76</f>
        <v>75</v>
      </c>
      <c r="B76" s="52" t="str">
        <f>CONCATENATE('ｴﾝﾄﾘｰ女子'!Q76,RIGHT(F76,6),5)</f>
        <v>05</v>
      </c>
      <c r="C76" s="51">
        <v>2</v>
      </c>
      <c r="D76" s="50">
        <f>'ｴﾝﾄﾘｰ女子'!C76</f>
        <v>0</v>
      </c>
      <c r="E76" s="50">
        <f>'ｴﾝﾄﾘｰ女子'!D76</f>
        <v>0</v>
      </c>
      <c r="F76" s="51">
        <f>'ｴﾝﾄﾘｰ女子'!E76</f>
        <v>0</v>
      </c>
      <c r="G76" s="51">
        <f>'ｴﾝﾄﾘｰ女子'!P76</f>
        <v>1</v>
      </c>
      <c r="H76" s="51">
        <f>'ｴﾝﾄﾘｰ女子'!M76</f>
      </c>
      <c r="I76" s="51" t="e">
        <f>VLOOKUP('ｴﾝﾄﾘｰ女子'!B76,sa1!$B$6:$F$12,2)</f>
        <v>#N/A</v>
      </c>
      <c r="J76" s="50">
        <f>'ｴﾝﾄﾘｰ女子'!I76</f>
        <v>0</v>
      </c>
      <c r="K76" s="51">
        <f>'ｴﾝﾄﾘｰ女子'!N76</f>
      </c>
      <c r="L76" s="51">
        <f>'ｴﾝﾄﾘｰ女子'!O76</f>
      </c>
      <c r="M76" s="51">
        <f>'ｴﾝﾄﾘｰ女子'!R76</f>
      </c>
      <c r="N76" s="51">
        <f>'ｴﾝﾄﾘｰ女子'!S76</f>
      </c>
      <c r="O76" s="50"/>
      <c r="P76" s="50"/>
      <c r="Q76" s="50" t="s">
        <v>163</v>
      </c>
      <c r="R76" s="51">
        <f>'ｴﾝﾄﾘｰ女子'!L76</f>
      </c>
      <c r="S76" s="50">
        <f>'ｴﾝﾄﾘｰ女子'!H76</f>
        <v>0</v>
      </c>
      <c r="U76" s="50"/>
      <c r="AC76" s="50"/>
      <c r="AE76" s="50"/>
      <c r="AL76" s="51" t="str">
        <f t="shared" si="1"/>
        <v>
</v>
      </c>
    </row>
    <row r="77" spans="1:38" s="51" customFormat="1" ht="13.5">
      <c r="A77" s="58">
        <f>'ｴﾝﾄﾘｰ女子'!A77</f>
        <v>76</v>
      </c>
      <c r="B77" s="52" t="str">
        <f>CONCATENATE('ｴﾝﾄﾘｰ女子'!Q77,RIGHT(F77,6),5)</f>
        <v>05</v>
      </c>
      <c r="C77" s="51">
        <v>2</v>
      </c>
      <c r="D77" s="50">
        <f>'ｴﾝﾄﾘｰ女子'!C77</f>
        <v>0</v>
      </c>
      <c r="E77" s="50">
        <f>'ｴﾝﾄﾘｰ女子'!D77</f>
        <v>0</v>
      </c>
      <c r="F77" s="51">
        <f>'ｴﾝﾄﾘｰ女子'!E77</f>
        <v>0</v>
      </c>
      <c r="G77" s="51">
        <f>'ｴﾝﾄﾘｰ女子'!P77</f>
        <v>1</v>
      </c>
      <c r="H77" s="51">
        <f>'ｴﾝﾄﾘｰ女子'!M77</f>
      </c>
      <c r="I77" s="51" t="e">
        <f>VLOOKUP('ｴﾝﾄﾘｰ女子'!B77,sa1!$B$6:$F$12,2)</f>
        <v>#N/A</v>
      </c>
      <c r="J77" s="50">
        <f>'ｴﾝﾄﾘｰ女子'!I77</f>
        <v>0</v>
      </c>
      <c r="K77" s="51">
        <f>'ｴﾝﾄﾘｰ女子'!N77</f>
      </c>
      <c r="L77" s="51">
        <f>'ｴﾝﾄﾘｰ女子'!O77</f>
      </c>
      <c r="M77" s="51">
        <f>'ｴﾝﾄﾘｰ女子'!R77</f>
      </c>
      <c r="N77" s="51">
        <f>'ｴﾝﾄﾘｰ女子'!S77</f>
      </c>
      <c r="O77" s="50"/>
      <c r="P77" s="50"/>
      <c r="Q77" s="50" t="s">
        <v>163</v>
      </c>
      <c r="R77" s="51">
        <f>'ｴﾝﾄﾘｰ女子'!L77</f>
      </c>
      <c r="S77" s="50">
        <f>'ｴﾝﾄﾘｰ女子'!H77</f>
        <v>0</v>
      </c>
      <c r="U77" s="50"/>
      <c r="AC77" s="50"/>
      <c r="AE77" s="50"/>
      <c r="AL77" s="51" t="str">
        <f t="shared" si="1"/>
        <v>
</v>
      </c>
    </row>
    <row r="78" spans="1:38" s="51" customFormat="1" ht="13.5">
      <c r="A78" s="58">
        <f>'ｴﾝﾄﾘｰ女子'!A78</f>
        <v>77</v>
      </c>
      <c r="B78" s="52" t="str">
        <f>CONCATENATE('ｴﾝﾄﾘｰ女子'!Q78,RIGHT(F78,6),5)</f>
        <v>05</v>
      </c>
      <c r="C78" s="51">
        <v>2</v>
      </c>
      <c r="D78" s="50">
        <f>'ｴﾝﾄﾘｰ女子'!C78</f>
        <v>0</v>
      </c>
      <c r="E78" s="50">
        <f>'ｴﾝﾄﾘｰ女子'!D78</f>
        <v>0</v>
      </c>
      <c r="F78" s="51">
        <f>'ｴﾝﾄﾘｰ女子'!E78</f>
        <v>0</v>
      </c>
      <c r="G78" s="51">
        <f>'ｴﾝﾄﾘｰ女子'!P78</f>
        <v>1</v>
      </c>
      <c r="H78" s="51">
        <f>'ｴﾝﾄﾘｰ女子'!M78</f>
      </c>
      <c r="I78" s="51" t="e">
        <f>VLOOKUP('ｴﾝﾄﾘｰ女子'!B78,sa1!$B$6:$F$12,2)</f>
        <v>#N/A</v>
      </c>
      <c r="J78" s="50">
        <f>'ｴﾝﾄﾘｰ女子'!I78</f>
        <v>0</v>
      </c>
      <c r="K78" s="51">
        <f>'ｴﾝﾄﾘｰ女子'!N78</f>
      </c>
      <c r="L78" s="51">
        <f>'ｴﾝﾄﾘｰ女子'!O78</f>
      </c>
      <c r="M78" s="51">
        <f>'ｴﾝﾄﾘｰ女子'!R78</f>
      </c>
      <c r="N78" s="51">
        <f>'ｴﾝﾄﾘｰ女子'!S78</f>
      </c>
      <c r="O78" s="50"/>
      <c r="P78" s="50"/>
      <c r="Q78" s="50" t="s">
        <v>163</v>
      </c>
      <c r="R78" s="51">
        <f>'ｴﾝﾄﾘｰ女子'!L78</f>
      </c>
      <c r="S78" s="50">
        <f>'ｴﾝﾄﾘｰ女子'!H78</f>
        <v>0</v>
      </c>
      <c r="U78" s="50"/>
      <c r="AC78" s="50"/>
      <c r="AE78" s="50"/>
      <c r="AL78" s="51" t="str">
        <f t="shared" si="1"/>
        <v>
</v>
      </c>
    </row>
    <row r="79" spans="1:38" s="51" customFormat="1" ht="13.5">
      <c r="A79" s="58">
        <f>'ｴﾝﾄﾘｰ女子'!A79</f>
        <v>78</v>
      </c>
      <c r="B79" s="52" t="str">
        <f>CONCATENATE('ｴﾝﾄﾘｰ女子'!Q79,RIGHT(F79,6),5)</f>
        <v>05</v>
      </c>
      <c r="C79" s="51">
        <v>2</v>
      </c>
      <c r="D79" s="50">
        <f>'ｴﾝﾄﾘｰ女子'!C79</f>
        <v>0</v>
      </c>
      <c r="E79" s="50">
        <f>'ｴﾝﾄﾘｰ女子'!D79</f>
        <v>0</v>
      </c>
      <c r="F79" s="51">
        <f>'ｴﾝﾄﾘｰ女子'!E79</f>
        <v>0</v>
      </c>
      <c r="G79" s="51">
        <f>'ｴﾝﾄﾘｰ女子'!P79</f>
        <v>1</v>
      </c>
      <c r="H79" s="51">
        <f>'ｴﾝﾄﾘｰ女子'!M79</f>
      </c>
      <c r="I79" s="51" t="e">
        <f>VLOOKUP('ｴﾝﾄﾘｰ女子'!B79,sa1!$B$6:$F$12,2)</f>
        <v>#N/A</v>
      </c>
      <c r="J79" s="50">
        <f>'ｴﾝﾄﾘｰ女子'!I79</f>
        <v>0</v>
      </c>
      <c r="K79" s="51">
        <f>'ｴﾝﾄﾘｰ女子'!N79</f>
      </c>
      <c r="L79" s="51">
        <f>'ｴﾝﾄﾘｰ女子'!O79</f>
      </c>
      <c r="M79" s="51">
        <f>'ｴﾝﾄﾘｰ女子'!R79</f>
      </c>
      <c r="N79" s="51">
        <f>'ｴﾝﾄﾘｰ女子'!S79</f>
      </c>
      <c r="O79" s="50"/>
      <c r="P79" s="50"/>
      <c r="Q79" s="50" t="s">
        <v>163</v>
      </c>
      <c r="R79" s="51">
        <f>'ｴﾝﾄﾘｰ女子'!L79</f>
      </c>
      <c r="S79" s="50">
        <f>'ｴﾝﾄﾘｰ女子'!H79</f>
        <v>0</v>
      </c>
      <c r="U79" s="50"/>
      <c r="AC79" s="50"/>
      <c r="AE79" s="50"/>
      <c r="AL79" s="51" t="str">
        <f t="shared" si="1"/>
        <v>
</v>
      </c>
    </row>
    <row r="80" spans="1:38" s="51" customFormat="1" ht="13.5">
      <c r="A80" s="58">
        <f>'ｴﾝﾄﾘｰ女子'!A80</f>
        <v>79</v>
      </c>
      <c r="B80" s="52" t="str">
        <f>CONCATENATE('ｴﾝﾄﾘｰ女子'!Q80,RIGHT(F80,6),5)</f>
        <v>05</v>
      </c>
      <c r="C80" s="51">
        <v>2</v>
      </c>
      <c r="D80" s="50">
        <f>'ｴﾝﾄﾘｰ女子'!C80</f>
        <v>0</v>
      </c>
      <c r="E80" s="50">
        <f>'ｴﾝﾄﾘｰ女子'!D80</f>
        <v>0</v>
      </c>
      <c r="F80" s="51">
        <f>'ｴﾝﾄﾘｰ女子'!E80</f>
        <v>0</v>
      </c>
      <c r="G80" s="51">
        <f>'ｴﾝﾄﾘｰ女子'!P80</f>
        <v>1</v>
      </c>
      <c r="H80" s="51">
        <f>'ｴﾝﾄﾘｰ女子'!M80</f>
      </c>
      <c r="I80" s="51" t="e">
        <f>VLOOKUP('ｴﾝﾄﾘｰ女子'!B80,sa1!$B$6:$F$12,2)</f>
        <v>#N/A</v>
      </c>
      <c r="J80" s="50">
        <f>'ｴﾝﾄﾘｰ女子'!I80</f>
        <v>0</v>
      </c>
      <c r="K80" s="51">
        <f>'ｴﾝﾄﾘｰ女子'!N80</f>
      </c>
      <c r="L80" s="51">
        <f>'ｴﾝﾄﾘｰ女子'!O80</f>
      </c>
      <c r="M80" s="51">
        <f>'ｴﾝﾄﾘｰ女子'!R80</f>
      </c>
      <c r="N80" s="51">
        <f>'ｴﾝﾄﾘｰ女子'!S80</f>
      </c>
      <c r="O80" s="50"/>
      <c r="P80" s="50"/>
      <c r="Q80" s="50" t="s">
        <v>163</v>
      </c>
      <c r="R80" s="51">
        <f>'ｴﾝﾄﾘｰ女子'!L80</f>
      </c>
      <c r="S80" s="50">
        <f>'ｴﾝﾄﾘｰ女子'!H80</f>
        <v>0</v>
      </c>
      <c r="U80" s="50"/>
      <c r="AC80" s="50"/>
      <c r="AE80" s="50"/>
      <c r="AL80" s="51" t="str">
        <f t="shared" si="1"/>
        <v>
</v>
      </c>
    </row>
    <row r="81" spans="1:38" s="51" customFormat="1" ht="13.5">
      <c r="A81" s="58">
        <f>'ｴﾝﾄﾘｰ女子'!A81</f>
        <v>80</v>
      </c>
      <c r="B81" s="52" t="str">
        <f>CONCATENATE('ｴﾝﾄﾘｰ女子'!Q81,RIGHT(F81,6),5)</f>
        <v>05</v>
      </c>
      <c r="C81" s="51">
        <v>2</v>
      </c>
      <c r="D81" s="50">
        <f>'ｴﾝﾄﾘｰ女子'!C81</f>
        <v>0</v>
      </c>
      <c r="E81" s="50">
        <f>'ｴﾝﾄﾘｰ女子'!D81</f>
        <v>0</v>
      </c>
      <c r="F81" s="51">
        <f>'ｴﾝﾄﾘｰ女子'!E81</f>
        <v>0</v>
      </c>
      <c r="G81" s="51">
        <f>'ｴﾝﾄﾘｰ女子'!P81</f>
        <v>1</v>
      </c>
      <c r="H81" s="51">
        <f>'ｴﾝﾄﾘｰ女子'!M81</f>
      </c>
      <c r="I81" s="51" t="e">
        <f>VLOOKUP('ｴﾝﾄﾘｰ女子'!B81,sa1!$B$6:$F$12,2)</f>
        <v>#N/A</v>
      </c>
      <c r="J81" s="50">
        <f>'ｴﾝﾄﾘｰ女子'!I81</f>
        <v>0</v>
      </c>
      <c r="K81" s="51">
        <f>'ｴﾝﾄﾘｰ女子'!N81</f>
      </c>
      <c r="L81" s="51">
        <f>'ｴﾝﾄﾘｰ女子'!O81</f>
      </c>
      <c r="M81" s="51">
        <f>'ｴﾝﾄﾘｰ女子'!R81</f>
      </c>
      <c r="N81" s="51">
        <f>'ｴﾝﾄﾘｰ女子'!S81</f>
      </c>
      <c r="O81" s="50"/>
      <c r="P81" s="50"/>
      <c r="Q81" s="50" t="s">
        <v>163</v>
      </c>
      <c r="R81" s="51">
        <f>'ｴﾝﾄﾘｰ女子'!L81</f>
      </c>
      <c r="S81" s="50">
        <f>'ｴﾝﾄﾘｰ女子'!H81</f>
        <v>0</v>
      </c>
      <c r="U81" s="50"/>
      <c r="AC81" s="50"/>
      <c r="AE81" s="50"/>
      <c r="AL81" s="51" t="str">
        <f t="shared" si="1"/>
        <v>
</v>
      </c>
    </row>
    <row r="82" spans="1:38" s="51" customFormat="1" ht="13.5">
      <c r="A82" s="58">
        <f>'ｴﾝﾄﾘｰ女子'!A82</f>
        <v>81</v>
      </c>
      <c r="B82" s="52" t="str">
        <f>CONCATENATE('ｴﾝﾄﾘｰ女子'!Q82,RIGHT(F82,6),5)</f>
        <v>05</v>
      </c>
      <c r="C82" s="51">
        <v>2</v>
      </c>
      <c r="D82" s="50">
        <f>'ｴﾝﾄﾘｰ女子'!C82</f>
        <v>0</v>
      </c>
      <c r="E82" s="50">
        <f>'ｴﾝﾄﾘｰ女子'!D82</f>
        <v>0</v>
      </c>
      <c r="F82" s="51">
        <f>'ｴﾝﾄﾘｰ女子'!E82</f>
        <v>0</v>
      </c>
      <c r="G82" s="51">
        <f>'ｴﾝﾄﾘｰ女子'!P82</f>
        <v>1</v>
      </c>
      <c r="H82" s="51">
        <f>'ｴﾝﾄﾘｰ女子'!M82</f>
      </c>
      <c r="I82" s="51" t="e">
        <f>VLOOKUP('ｴﾝﾄﾘｰ女子'!B82,sa1!$B$6:$F$12,2)</f>
        <v>#N/A</v>
      </c>
      <c r="J82" s="50">
        <f>'ｴﾝﾄﾘｰ女子'!I82</f>
        <v>0</v>
      </c>
      <c r="K82" s="51">
        <f>'ｴﾝﾄﾘｰ女子'!N82</f>
      </c>
      <c r="L82" s="51">
        <f>'ｴﾝﾄﾘｰ女子'!O82</f>
      </c>
      <c r="M82" s="51">
        <f>'ｴﾝﾄﾘｰ女子'!R82</f>
      </c>
      <c r="N82" s="51">
        <f>'ｴﾝﾄﾘｰ女子'!S82</f>
      </c>
      <c r="O82" s="50"/>
      <c r="P82" s="50"/>
      <c r="Q82" s="50" t="s">
        <v>163</v>
      </c>
      <c r="R82" s="51">
        <f>'ｴﾝﾄﾘｰ女子'!L82</f>
      </c>
      <c r="S82" s="50">
        <f>'ｴﾝﾄﾘｰ女子'!H82</f>
        <v>0</v>
      </c>
      <c r="U82" s="50"/>
      <c r="AC82" s="50"/>
      <c r="AE82" s="50"/>
      <c r="AL82" s="51" t="str">
        <f t="shared" si="1"/>
        <v>
</v>
      </c>
    </row>
    <row r="83" spans="1:38" s="51" customFormat="1" ht="13.5">
      <c r="A83" s="58">
        <f>'ｴﾝﾄﾘｰ女子'!A83</f>
        <v>82</v>
      </c>
      <c r="B83" s="52" t="str">
        <f>CONCATENATE('ｴﾝﾄﾘｰ女子'!Q83,RIGHT(F83,6),5)</f>
        <v>05</v>
      </c>
      <c r="C83" s="51">
        <v>2</v>
      </c>
      <c r="D83" s="50">
        <f>'ｴﾝﾄﾘｰ女子'!C83</f>
        <v>0</v>
      </c>
      <c r="E83" s="50">
        <f>'ｴﾝﾄﾘｰ女子'!D83</f>
        <v>0</v>
      </c>
      <c r="F83" s="51">
        <f>'ｴﾝﾄﾘｰ女子'!E83</f>
        <v>0</v>
      </c>
      <c r="G83" s="51">
        <f>'ｴﾝﾄﾘｰ女子'!P83</f>
        <v>1</v>
      </c>
      <c r="H83" s="51">
        <f>'ｴﾝﾄﾘｰ女子'!M83</f>
      </c>
      <c r="I83" s="51" t="e">
        <f>VLOOKUP('ｴﾝﾄﾘｰ女子'!B83,sa1!$B$6:$F$12,2)</f>
        <v>#N/A</v>
      </c>
      <c r="J83" s="50">
        <f>'ｴﾝﾄﾘｰ女子'!I83</f>
        <v>0</v>
      </c>
      <c r="K83" s="51">
        <f>'ｴﾝﾄﾘｰ女子'!N83</f>
      </c>
      <c r="L83" s="51">
        <f>'ｴﾝﾄﾘｰ女子'!O83</f>
      </c>
      <c r="M83" s="51">
        <f>'ｴﾝﾄﾘｰ女子'!R83</f>
      </c>
      <c r="N83" s="51">
        <f>'ｴﾝﾄﾘｰ女子'!S83</f>
      </c>
      <c r="O83" s="50"/>
      <c r="P83" s="50"/>
      <c r="Q83" s="50" t="s">
        <v>163</v>
      </c>
      <c r="R83" s="51">
        <f>'ｴﾝﾄﾘｰ女子'!L83</f>
      </c>
      <c r="S83" s="50">
        <f>'ｴﾝﾄﾘｰ女子'!H83</f>
        <v>0</v>
      </c>
      <c r="U83" s="50"/>
      <c r="AC83" s="50"/>
      <c r="AE83" s="50"/>
      <c r="AL83" s="51" t="str">
        <f t="shared" si="1"/>
        <v>
</v>
      </c>
    </row>
    <row r="84" spans="1:38" s="51" customFormat="1" ht="13.5">
      <c r="A84" s="58">
        <f>'ｴﾝﾄﾘｰ女子'!A84</f>
        <v>83</v>
      </c>
      <c r="B84" s="52" t="str">
        <f>CONCATENATE('ｴﾝﾄﾘｰ女子'!Q84,RIGHT(F84,6),5)</f>
        <v>05</v>
      </c>
      <c r="C84" s="51">
        <v>2</v>
      </c>
      <c r="D84" s="50">
        <f>'ｴﾝﾄﾘｰ女子'!C84</f>
        <v>0</v>
      </c>
      <c r="E84" s="50">
        <f>'ｴﾝﾄﾘｰ女子'!D84</f>
        <v>0</v>
      </c>
      <c r="F84" s="51">
        <f>'ｴﾝﾄﾘｰ女子'!E84</f>
        <v>0</v>
      </c>
      <c r="G84" s="51">
        <f>'ｴﾝﾄﾘｰ女子'!P84</f>
        <v>1</v>
      </c>
      <c r="H84" s="51">
        <f>'ｴﾝﾄﾘｰ女子'!M84</f>
      </c>
      <c r="I84" s="51" t="e">
        <f>VLOOKUP('ｴﾝﾄﾘｰ女子'!B84,sa1!$B$6:$F$12,2)</f>
        <v>#N/A</v>
      </c>
      <c r="J84" s="50">
        <f>'ｴﾝﾄﾘｰ女子'!I84</f>
        <v>0</v>
      </c>
      <c r="K84" s="51">
        <f>'ｴﾝﾄﾘｰ女子'!N84</f>
      </c>
      <c r="L84" s="51">
        <f>'ｴﾝﾄﾘｰ女子'!O84</f>
      </c>
      <c r="M84" s="51">
        <f>'ｴﾝﾄﾘｰ女子'!R84</f>
      </c>
      <c r="N84" s="51">
        <f>'ｴﾝﾄﾘｰ女子'!S84</f>
      </c>
      <c r="O84" s="50"/>
      <c r="P84" s="50"/>
      <c r="Q84" s="50" t="s">
        <v>163</v>
      </c>
      <c r="R84" s="51">
        <f>'ｴﾝﾄﾘｰ女子'!L84</f>
      </c>
      <c r="S84" s="50">
        <f>'ｴﾝﾄﾘｰ女子'!H84</f>
        <v>0</v>
      </c>
      <c r="U84" s="50"/>
      <c r="AC84" s="50"/>
      <c r="AE84" s="50"/>
      <c r="AL84" s="51" t="str">
        <f t="shared" si="1"/>
        <v>
</v>
      </c>
    </row>
    <row r="85" spans="1:38" s="51" customFormat="1" ht="13.5">
      <c r="A85" s="58">
        <f>'ｴﾝﾄﾘｰ女子'!A85</f>
        <v>84</v>
      </c>
      <c r="B85" s="52" t="str">
        <f>CONCATENATE('ｴﾝﾄﾘｰ女子'!Q85,RIGHT(F85,6),5)</f>
        <v>05</v>
      </c>
      <c r="C85" s="51">
        <v>2</v>
      </c>
      <c r="D85" s="50">
        <f>'ｴﾝﾄﾘｰ女子'!C85</f>
        <v>0</v>
      </c>
      <c r="E85" s="50">
        <f>'ｴﾝﾄﾘｰ女子'!D85</f>
        <v>0</v>
      </c>
      <c r="F85" s="51">
        <f>'ｴﾝﾄﾘｰ女子'!E85</f>
        <v>0</v>
      </c>
      <c r="G85" s="51">
        <f>'ｴﾝﾄﾘｰ女子'!P85</f>
        <v>1</v>
      </c>
      <c r="H85" s="51">
        <f>'ｴﾝﾄﾘｰ女子'!M85</f>
      </c>
      <c r="I85" s="51" t="e">
        <f>VLOOKUP('ｴﾝﾄﾘｰ女子'!B85,sa1!$B$6:$F$12,2)</f>
        <v>#N/A</v>
      </c>
      <c r="J85" s="50">
        <f>'ｴﾝﾄﾘｰ女子'!I85</f>
        <v>0</v>
      </c>
      <c r="K85" s="51">
        <f>'ｴﾝﾄﾘｰ女子'!N85</f>
      </c>
      <c r="L85" s="51">
        <f>'ｴﾝﾄﾘｰ女子'!O85</f>
      </c>
      <c r="M85" s="51">
        <f>'ｴﾝﾄﾘｰ女子'!R85</f>
      </c>
      <c r="N85" s="51">
        <f>'ｴﾝﾄﾘｰ女子'!S85</f>
      </c>
      <c r="O85" s="50"/>
      <c r="P85" s="50"/>
      <c r="Q85" s="50" t="s">
        <v>163</v>
      </c>
      <c r="R85" s="51">
        <f>'ｴﾝﾄﾘｰ女子'!L85</f>
      </c>
      <c r="S85" s="50">
        <f>'ｴﾝﾄﾘｰ女子'!H85</f>
        <v>0</v>
      </c>
      <c r="U85" s="50"/>
      <c r="AC85" s="50"/>
      <c r="AE85" s="50"/>
      <c r="AL85" s="51" t="str">
        <f t="shared" si="1"/>
        <v>
</v>
      </c>
    </row>
    <row r="86" spans="1:38" s="51" customFormat="1" ht="13.5">
      <c r="A86" s="58">
        <f>'ｴﾝﾄﾘｰ女子'!A86</f>
        <v>85</v>
      </c>
      <c r="B86" s="52" t="str">
        <f>CONCATENATE('ｴﾝﾄﾘｰ女子'!Q86,RIGHT(F86,6),5)</f>
        <v>05</v>
      </c>
      <c r="C86" s="51">
        <v>2</v>
      </c>
      <c r="D86" s="50">
        <f>'ｴﾝﾄﾘｰ女子'!C86</f>
        <v>0</v>
      </c>
      <c r="E86" s="50">
        <f>'ｴﾝﾄﾘｰ女子'!D86</f>
        <v>0</v>
      </c>
      <c r="F86" s="51">
        <f>'ｴﾝﾄﾘｰ女子'!E86</f>
        <v>0</v>
      </c>
      <c r="G86" s="51">
        <f>'ｴﾝﾄﾘｰ女子'!P86</f>
        <v>1</v>
      </c>
      <c r="H86" s="51">
        <f>'ｴﾝﾄﾘｰ女子'!M86</f>
      </c>
      <c r="I86" s="51" t="e">
        <f>VLOOKUP('ｴﾝﾄﾘｰ女子'!B86,sa1!$B$6:$F$12,2)</f>
        <v>#N/A</v>
      </c>
      <c r="J86" s="50">
        <f>'ｴﾝﾄﾘｰ女子'!I86</f>
        <v>0</v>
      </c>
      <c r="K86" s="51">
        <f>'ｴﾝﾄﾘｰ女子'!N86</f>
      </c>
      <c r="L86" s="51">
        <f>'ｴﾝﾄﾘｰ女子'!O86</f>
      </c>
      <c r="M86" s="51">
        <f>'ｴﾝﾄﾘｰ女子'!R86</f>
      </c>
      <c r="N86" s="51">
        <f>'ｴﾝﾄﾘｰ女子'!S86</f>
      </c>
      <c r="O86" s="50"/>
      <c r="P86" s="50"/>
      <c r="Q86" s="50" t="s">
        <v>163</v>
      </c>
      <c r="R86" s="51">
        <f>'ｴﾝﾄﾘｰ女子'!L86</f>
      </c>
      <c r="S86" s="50">
        <f>'ｴﾝﾄﾘｰ女子'!H86</f>
        <v>0</v>
      </c>
      <c r="U86" s="50"/>
      <c r="AC86" s="50"/>
      <c r="AE86" s="50"/>
      <c r="AL86" s="51" t="str">
        <f t="shared" si="1"/>
        <v>
</v>
      </c>
    </row>
    <row r="87" spans="1:38" s="51" customFormat="1" ht="13.5">
      <c r="A87" s="58">
        <f>'ｴﾝﾄﾘｰ女子'!A87</f>
        <v>86</v>
      </c>
      <c r="B87" s="52" t="str">
        <f>CONCATENATE('ｴﾝﾄﾘｰ女子'!Q87,RIGHT(F87,6),5)</f>
        <v>05</v>
      </c>
      <c r="C87" s="51">
        <v>2</v>
      </c>
      <c r="D87" s="50">
        <f>'ｴﾝﾄﾘｰ女子'!C87</f>
        <v>0</v>
      </c>
      <c r="E87" s="50">
        <f>'ｴﾝﾄﾘｰ女子'!D87</f>
        <v>0</v>
      </c>
      <c r="F87" s="51">
        <f>'ｴﾝﾄﾘｰ女子'!E87</f>
        <v>0</v>
      </c>
      <c r="G87" s="51">
        <f>'ｴﾝﾄﾘｰ女子'!P87</f>
        <v>1</v>
      </c>
      <c r="H87" s="51">
        <f>'ｴﾝﾄﾘｰ女子'!M87</f>
      </c>
      <c r="I87" s="51" t="e">
        <f>VLOOKUP('ｴﾝﾄﾘｰ女子'!B87,sa1!$B$6:$F$12,2)</f>
        <v>#N/A</v>
      </c>
      <c r="J87" s="50">
        <f>'ｴﾝﾄﾘｰ女子'!I87</f>
        <v>0</v>
      </c>
      <c r="K87" s="51">
        <f>'ｴﾝﾄﾘｰ女子'!N87</f>
      </c>
      <c r="L87" s="51">
        <f>'ｴﾝﾄﾘｰ女子'!O87</f>
      </c>
      <c r="M87" s="51">
        <f>'ｴﾝﾄﾘｰ女子'!R87</f>
      </c>
      <c r="N87" s="51">
        <f>'ｴﾝﾄﾘｰ女子'!S87</f>
      </c>
      <c r="O87" s="50"/>
      <c r="P87" s="50"/>
      <c r="Q87" s="50" t="s">
        <v>163</v>
      </c>
      <c r="R87" s="51">
        <f>'ｴﾝﾄﾘｰ女子'!L87</f>
      </c>
      <c r="S87" s="50">
        <f>'ｴﾝﾄﾘｰ女子'!H87</f>
        <v>0</v>
      </c>
      <c r="U87" s="50"/>
      <c r="AC87" s="50"/>
      <c r="AE87" s="50"/>
      <c r="AL87" s="51" t="str">
        <f t="shared" si="1"/>
        <v>
</v>
      </c>
    </row>
    <row r="88" spans="1:38" s="51" customFormat="1" ht="13.5">
      <c r="A88" s="58">
        <f>'ｴﾝﾄﾘｰ女子'!A88</f>
        <v>87</v>
      </c>
      <c r="B88" s="52" t="str">
        <f>CONCATENATE('ｴﾝﾄﾘｰ女子'!Q88,RIGHT(F88,6),5)</f>
        <v>05</v>
      </c>
      <c r="C88" s="51">
        <v>2</v>
      </c>
      <c r="D88" s="50">
        <f>'ｴﾝﾄﾘｰ女子'!C88</f>
        <v>0</v>
      </c>
      <c r="E88" s="50">
        <f>'ｴﾝﾄﾘｰ女子'!D88</f>
        <v>0</v>
      </c>
      <c r="F88" s="51">
        <f>'ｴﾝﾄﾘｰ女子'!E88</f>
        <v>0</v>
      </c>
      <c r="G88" s="51">
        <f>'ｴﾝﾄﾘｰ女子'!P88</f>
        <v>1</v>
      </c>
      <c r="H88" s="51">
        <f>'ｴﾝﾄﾘｰ女子'!M88</f>
      </c>
      <c r="I88" s="51" t="e">
        <f>VLOOKUP('ｴﾝﾄﾘｰ女子'!B88,sa1!$B$6:$F$12,2)</f>
        <v>#N/A</v>
      </c>
      <c r="J88" s="50">
        <f>'ｴﾝﾄﾘｰ女子'!I88</f>
        <v>0</v>
      </c>
      <c r="K88" s="51">
        <f>'ｴﾝﾄﾘｰ女子'!N88</f>
      </c>
      <c r="L88" s="51">
        <f>'ｴﾝﾄﾘｰ女子'!O88</f>
      </c>
      <c r="M88" s="51">
        <f>'ｴﾝﾄﾘｰ女子'!R88</f>
      </c>
      <c r="N88" s="51">
        <f>'ｴﾝﾄﾘｰ女子'!S88</f>
      </c>
      <c r="O88" s="50"/>
      <c r="P88" s="50"/>
      <c r="Q88" s="50" t="s">
        <v>163</v>
      </c>
      <c r="R88" s="51">
        <f>'ｴﾝﾄﾘｰ女子'!L88</f>
      </c>
      <c r="S88" s="50">
        <f>'ｴﾝﾄﾘｰ女子'!H88</f>
        <v>0</v>
      </c>
      <c r="U88" s="50"/>
      <c r="AC88" s="50"/>
      <c r="AE88" s="50"/>
      <c r="AL88" s="51" t="str">
        <f t="shared" si="1"/>
        <v>
</v>
      </c>
    </row>
    <row r="89" spans="1:38" s="51" customFormat="1" ht="13.5">
      <c r="A89" s="58">
        <f>'ｴﾝﾄﾘｰ女子'!A89</f>
        <v>88</v>
      </c>
      <c r="B89" s="52" t="str">
        <f>CONCATENATE('ｴﾝﾄﾘｰ女子'!Q89,RIGHT(F89,6),5)</f>
        <v>05</v>
      </c>
      <c r="C89" s="51">
        <v>2</v>
      </c>
      <c r="D89" s="50">
        <f>'ｴﾝﾄﾘｰ女子'!C89</f>
        <v>0</v>
      </c>
      <c r="E89" s="50">
        <f>'ｴﾝﾄﾘｰ女子'!D89</f>
        <v>0</v>
      </c>
      <c r="F89" s="51">
        <f>'ｴﾝﾄﾘｰ女子'!E89</f>
        <v>0</v>
      </c>
      <c r="G89" s="51">
        <f>'ｴﾝﾄﾘｰ女子'!P89</f>
        <v>1</v>
      </c>
      <c r="H89" s="51">
        <f>'ｴﾝﾄﾘｰ女子'!M89</f>
      </c>
      <c r="I89" s="51" t="e">
        <f>VLOOKUP('ｴﾝﾄﾘｰ女子'!B89,sa1!$B$6:$F$12,2)</f>
        <v>#N/A</v>
      </c>
      <c r="J89" s="50">
        <f>'ｴﾝﾄﾘｰ女子'!I89</f>
        <v>0</v>
      </c>
      <c r="K89" s="51">
        <f>'ｴﾝﾄﾘｰ女子'!N89</f>
      </c>
      <c r="L89" s="51">
        <f>'ｴﾝﾄﾘｰ女子'!O89</f>
      </c>
      <c r="M89" s="51">
        <f>'ｴﾝﾄﾘｰ女子'!R89</f>
      </c>
      <c r="N89" s="51">
        <f>'ｴﾝﾄﾘｰ女子'!S89</f>
      </c>
      <c r="O89" s="50"/>
      <c r="P89" s="50"/>
      <c r="Q89" s="50" t="s">
        <v>163</v>
      </c>
      <c r="R89" s="51">
        <f>'ｴﾝﾄﾘｰ女子'!L89</f>
      </c>
      <c r="S89" s="50">
        <f>'ｴﾝﾄﾘｰ女子'!H89</f>
        <v>0</v>
      </c>
      <c r="U89" s="50"/>
      <c r="AC89" s="50"/>
      <c r="AE89" s="50"/>
      <c r="AL89" s="51" t="str">
        <f t="shared" si="1"/>
        <v>
</v>
      </c>
    </row>
    <row r="90" spans="1:38" s="51" customFormat="1" ht="13.5">
      <c r="A90" s="58">
        <f>'ｴﾝﾄﾘｰ女子'!A90</f>
        <v>89</v>
      </c>
      <c r="B90" s="52" t="str">
        <f>CONCATENATE('ｴﾝﾄﾘｰ女子'!Q90,RIGHT(F90,6),5)</f>
        <v>05</v>
      </c>
      <c r="C90" s="51">
        <v>2</v>
      </c>
      <c r="D90" s="50">
        <f>'ｴﾝﾄﾘｰ女子'!C90</f>
        <v>0</v>
      </c>
      <c r="E90" s="50">
        <f>'ｴﾝﾄﾘｰ女子'!D90</f>
        <v>0</v>
      </c>
      <c r="F90" s="51">
        <f>'ｴﾝﾄﾘｰ女子'!E90</f>
        <v>0</v>
      </c>
      <c r="G90" s="51">
        <f>'ｴﾝﾄﾘｰ女子'!P90</f>
        <v>1</v>
      </c>
      <c r="H90" s="51">
        <f>'ｴﾝﾄﾘｰ女子'!M90</f>
      </c>
      <c r="I90" s="51" t="e">
        <f>VLOOKUP('ｴﾝﾄﾘｰ女子'!B90,sa1!$B$6:$F$12,2)</f>
        <v>#N/A</v>
      </c>
      <c r="J90" s="50">
        <f>'ｴﾝﾄﾘｰ女子'!I90</f>
        <v>0</v>
      </c>
      <c r="K90" s="51">
        <f>'ｴﾝﾄﾘｰ女子'!N90</f>
      </c>
      <c r="L90" s="51">
        <f>'ｴﾝﾄﾘｰ女子'!O90</f>
      </c>
      <c r="M90" s="51">
        <f>'ｴﾝﾄﾘｰ女子'!R90</f>
      </c>
      <c r="N90" s="51">
        <f>'ｴﾝﾄﾘｰ女子'!S90</f>
      </c>
      <c r="O90" s="50"/>
      <c r="P90" s="50"/>
      <c r="Q90" s="50" t="s">
        <v>163</v>
      </c>
      <c r="R90" s="51">
        <f>'ｴﾝﾄﾘｰ女子'!L90</f>
      </c>
      <c r="S90" s="50">
        <f>'ｴﾝﾄﾘｰ女子'!H90</f>
        <v>0</v>
      </c>
      <c r="U90" s="50"/>
      <c r="AC90" s="50"/>
      <c r="AE90" s="50"/>
      <c r="AL90" s="51" t="str">
        <f t="shared" si="1"/>
        <v>
</v>
      </c>
    </row>
    <row r="91" spans="1:38" s="51" customFormat="1" ht="13.5">
      <c r="A91" s="58">
        <f>'ｴﾝﾄﾘｰ女子'!A91</f>
        <v>90</v>
      </c>
      <c r="B91" s="52" t="str">
        <f>CONCATENATE('ｴﾝﾄﾘｰ女子'!Q91,RIGHT(F91,6),5)</f>
        <v>05</v>
      </c>
      <c r="C91" s="51">
        <v>2</v>
      </c>
      <c r="D91" s="50">
        <f>'ｴﾝﾄﾘｰ女子'!C91</f>
        <v>0</v>
      </c>
      <c r="E91" s="50">
        <f>'ｴﾝﾄﾘｰ女子'!D91</f>
        <v>0</v>
      </c>
      <c r="F91" s="51">
        <f>'ｴﾝﾄﾘｰ女子'!E91</f>
        <v>0</v>
      </c>
      <c r="G91" s="51">
        <f>'ｴﾝﾄﾘｰ女子'!P91</f>
        <v>1</v>
      </c>
      <c r="H91" s="51">
        <f>'ｴﾝﾄﾘｰ女子'!M91</f>
      </c>
      <c r="I91" s="51" t="e">
        <f>VLOOKUP('ｴﾝﾄﾘｰ女子'!B91,sa1!$B$6:$F$12,2)</f>
        <v>#N/A</v>
      </c>
      <c r="J91" s="50">
        <f>'ｴﾝﾄﾘｰ女子'!I91</f>
        <v>0</v>
      </c>
      <c r="K91" s="51">
        <f>'ｴﾝﾄﾘｰ女子'!N91</f>
      </c>
      <c r="L91" s="51">
        <f>'ｴﾝﾄﾘｰ女子'!O91</f>
      </c>
      <c r="M91" s="51">
        <f>'ｴﾝﾄﾘｰ女子'!R91</f>
      </c>
      <c r="N91" s="51">
        <f>'ｴﾝﾄﾘｰ女子'!S91</f>
      </c>
      <c r="O91" s="50"/>
      <c r="P91" s="50"/>
      <c r="Q91" s="50" t="s">
        <v>163</v>
      </c>
      <c r="R91" s="51">
        <f>'ｴﾝﾄﾘｰ女子'!L91</f>
      </c>
      <c r="S91" s="50">
        <f>'ｴﾝﾄﾘｰ女子'!H91</f>
        <v>0</v>
      </c>
      <c r="U91" s="50"/>
      <c r="AC91" s="50"/>
      <c r="AE91" s="50"/>
      <c r="AL91" s="51" t="str">
        <f t="shared" si="1"/>
        <v>
</v>
      </c>
    </row>
    <row r="92" spans="1:38" s="51" customFormat="1" ht="13.5">
      <c r="A92" s="58">
        <f>'ｴﾝﾄﾘｰ女子'!A92</f>
        <v>91</v>
      </c>
      <c r="B92" s="52" t="str">
        <f>CONCATENATE('ｴﾝﾄﾘｰ女子'!Q92,RIGHT(F92,6),5)</f>
        <v>05</v>
      </c>
      <c r="C92" s="51">
        <v>2</v>
      </c>
      <c r="D92" s="50">
        <f>'ｴﾝﾄﾘｰ女子'!C92</f>
        <v>0</v>
      </c>
      <c r="E92" s="50">
        <f>'ｴﾝﾄﾘｰ女子'!D92</f>
        <v>0</v>
      </c>
      <c r="F92" s="51">
        <f>'ｴﾝﾄﾘｰ女子'!E92</f>
        <v>0</v>
      </c>
      <c r="G92" s="51">
        <f>'ｴﾝﾄﾘｰ女子'!P92</f>
        <v>1</v>
      </c>
      <c r="H92" s="51">
        <f>'ｴﾝﾄﾘｰ女子'!M92</f>
      </c>
      <c r="I92" s="51" t="e">
        <f>VLOOKUP('ｴﾝﾄﾘｰ女子'!B92,sa1!$B$6:$F$12,2)</f>
        <v>#N/A</v>
      </c>
      <c r="J92" s="50">
        <f>'ｴﾝﾄﾘｰ女子'!I92</f>
        <v>0</v>
      </c>
      <c r="K92" s="51">
        <f>'ｴﾝﾄﾘｰ女子'!N92</f>
      </c>
      <c r="L92" s="51">
        <f>'ｴﾝﾄﾘｰ女子'!O92</f>
      </c>
      <c r="M92" s="51">
        <f>'ｴﾝﾄﾘｰ女子'!R92</f>
      </c>
      <c r="N92" s="51">
        <f>'ｴﾝﾄﾘｰ女子'!S92</f>
      </c>
      <c r="O92" s="50"/>
      <c r="P92" s="50"/>
      <c r="Q92" s="50" t="s">
        <v>163</v>
      </c>
      <c r="R92" s="51">
        <f>'ｴﾝﾄﾘｰ女子'!L92</f>
      </c>
      <c r="S92" s="50">
        <f>'ｴﾝﾄﾘｰ女子'!H92</f>
        <v>0</v>
      </c>
      <c r="U92" s="50"/>
      <c r="AC92" s="50"/>
      <c r="AE92" s="50"/>
      <c r="AL92" s="51" t="str">
        <f t="shared" si="1"/>
        <v>
</v>
      </c>
    </row>
    <row r="93" spans="1:38" s="51" customFormat="1" ht="13.5">
      <c r="A93" s="58">
        <f>'ｴﾝﾄﾘｰ女子'!A93</f>
        <v>92</v>
      </c>
      <c r="B93" s="52" t="str">
        <f>CONCATENATE('ｴﾝﾄﾘｰ女子'!Q93,RIGHT(F93,6),5)</f>
        <v>05</v>
      </c>
      <c r="C93" s="51">
        <v>2</v>
      </c>
      <c r="D93" s="50">
        <f>'ｴﾝﾄﾘｰ女子'!C93</f>
        <v>0</v>
      </c>
      <c r="E93" s="50">
        <f>'ｴﾝﾄﾘｰ女子'!D93</f>
        <v>0</v>
      </c>
      <c r="F93" s="51">
        <f>'ｴﾝﾄﾘｰ女子'!E93</f>
        <v>0</v>
      </c>
      <c r="G93" s="51">
        <f>'ｴﾝﾄﾘｰ女子'!P93</f>
        <v>1</v>
      </c>
      <c r="H93" s="51">
        <f>'ｴﾝﾄﾘｰ女子'!M93</f>
      </c>
      <c r="I93" s="51" t="e">
        <f>VLOOKUP('ｴﾝﾄﾘｰ女子'!B93,sa1!$B$6:$F$12,2)</f>
        <v>#N/A</v>
      </c>
      <c r="J93" s="50">
        <f>'ｴﾝﾄﾘｰ女子'!I93</f>
        <v>0</v>
      </c>
      <c r="K93" s="51">
        <f>'ｴﾝﾄﾘｰ女子'!N93</f>
      </c>
      <c r="L93" s="51">
        <f>'ｴﾝﾄﾘｰ女子'!O93</f>
      </c>
      <c r="M93" s="51">
        <f>'ｴﾝﾄﾘｰ女子'!R93</f>
      </c>
      <c r="N93" s="51">
        <f>'ｴﾝﾄﾘｰ女子'!S93</f>
      </c>
      <c r="O93" s="50"/>
      <c r="P93" s="50"/>
      <c r="Q93" s="50" t="s">
        <v>163</v>
      </c>
      <c r="R93" s="51">
        <f>'ｴﾝﾄﾘｰ女子'!L93</f>
      </c>
      <c r="S93" s="50">
        <f>'ｴﾝﾄﾘｰ女子'!H93</f>
        <v>0</v>
      </c>
      <c r="U93" s="50"/>
      <c r="AC93" s="50"/>
      <c r="AE93" s="50"/>
      <c r="AL93" s="51" t="str">
        <f t="shared" si="1"/>
        <v>
</v>
      </c>
    </row>
    <row r="94" spans="1:38" s="51" customFormat="1" ht="13.5">
      <c r="A94" s="58">
        <f>'ｴﾝﾄﾘｰ女子'!A94</f>
        <v>93</v>
      </c>
      <c r="B94" s="52" t="str">
        <f>CONCATENATE('ｴﾝﾄﾘｰ女子'!Q94,RIGHT(F94,6),5)</f>
        <v>05</v>
      </c>
      <c r="C94" s="51">
        <v>2</v>
      </c>
      <c r="D94" s="50">
        <f>'ｴﾝﾄﾘｰ女子'!C94</f>
        <v>0</v>
      </c>
      <c r="E94" s="50">
        <f>'ｴﾝﾄﾘｰ女子'!D94</f>
        <v>0</v>
      </c>
      <c r="F94" s="51">
        <f>'ｴﾝﾄﾘｰ女子'!E94</f>
        <v>0</v>
      </c>
      <c r="G94" s="51">
        <f>'ｴﾝﾄﾘｰ女子'!P94</f>
        <v>1</v>
      </c>
      <c r="H94" s="51">
        <f>'ｴﾝﾄﾘｰ女子'!M94</f>
      </c>
      <c r="I94" s="51" t="e">
        <f>VLOOKUP('ｴﾝﾄﾘｰ女子'!B94,sa1!$B$6:$F$12,2)</f>
        <v>#N/A</v>
      </c>
      <c r="J94" s="50">
        <f>'ｴﾝﾄﾘｰ女子'!I94</f>
        <v>0</v>
      </c>
      <c r="K94" s="51">
        <f>'ｴﾝﾄﾘｰ女子'!N94</f>
      </c>
      <c r="L94" s="51">
        <f>'ｴﾝﾄﾘｰ女子'!O94</f>
      </c>
      <c r="M94" s="51">
        <f>'ｴﾝﾄﾘｰ女子'!R94</f>
      </c>
      <c r="N94" s="51">
        <f>'ｴﾝﾄﾘｰ女子'!S94</f>
      </c>
      <c r="O94" s="50"/>
      <c r="P94" s="50"/>
      <c r="Q94" s="50" t="s">
        <v>163</v>
      </c>
      <c r="R94" s="51">
        <f>'ｴﾝﾄﾘｰ女子'!L94</f>
      </c>
      <c r="S94" s="50">
        <f>'ｴﾝﾄﾘｰ女子'!H94</f>
        <v>0</v>
      </c>
      <c r="U94" s="50"/>
      <c r="AC94" s="50"/>
      <c r="AE94" s="50"/>
      <c r="AL94" s="51" t="str">
        <f t="shared" si="1"/>
        <v>
</v>
      </c>
    </row>
    <row r="95" spans="1:38" s="51" customFormat="1" ht="13.5">
      <c r="A95" s="58">
        <f>'ｴﾝﾄﾘｰ女子'!A95</f>
        <v>94</v>
      </c>
      <c r="B95" s="52" t="str">
        <f>CONCATENATE('ｴﾝﾄﾘｰ女子'!Q95,RIGHT(F95,6),5)</f>
        <v>05</v>
      </c>
      <c r="C95" s="51">
        <v>2</v>
      </c>
      <c r="D95" s="50">
        <f>'ｴﾝﾄﾘｰ女子'!C95</f>
        <v>0</v>
      </c>
      <c r="E95" s="50">
        <f>'ｴﾝﾄﾘｰ女子'!D95</f>
        <v>0</v>
      </c>
      <c r="F95" s="51">
        <f>'ｴﾝﾄﾘｰ女子'!E95</f>
        <v>0</v>
      </c>
      <c r="G95" s="51">
        <f>'ｴﾝﾄﾘｰ女子'!P95</f>
        <v>1</v>
      </c>
      <c r="H95" s="51">
        <f>'ｴﾝﾄﾘｰ女子'!M95</f>
      </c>
      <c r="I95" s="51" t="e">
        <f>VLOOKUP('ｴﾝﾄﾘｰ女子'!B95,sa1!$B$6:$F$12,2)</f>
        <v>#N/A</v>
      </c>
      <c r="J95" s="50">
        <f>'ｴﾝﾄﾘｰ女子'!I95</f>
        <v>0</v>
      </c>
      <c r="K95" s="51">
        <f>'ｴﾝﾄﾘｰ女子'!N95</f>
      </c>
      <c r="L95" s="51">
        <f>'ｴﾝﾄﾘｰ女子'!O95</f>
      </c>
      <c r="M95" s="51">
        <f>'ｴﾝﾄﾘｰ女子'!R95</f>
      </c>
      <c r="N95" s="51">
        <f>'ｴﾝﾄﾘｰ女子'!S95</f>
      </c>
      <c r="O95" s="50"/>
      <c r="P95" s="50"/>
      <c r="Q95" s="50" t="s">
        <v>163</v>
      </c>
      <c r="R95" s="51">
        <f>'ｴﾝﾄﾘｰ女子'!L95</f>
      </c>
      <c r="S95" s="50">
        <f>'ｴﾝﾄﾘｰ女子'!H95</f>
        <v>0</v>
      </c>
      <c r="U95" s="50"/>
      <c r="AC95" s="50"/>
      <c r="AE95" s="50"/>
      <c r="AL95" s="51" t="str">
        <f t="shared" si="1"/>
        <v>
</v>
      </c>
    </row>
    <row r="96" spans="1:38" s="51" customFormat="1" ht="13.5">
      <c r="A96" s="58">
        <f>'ｴﾝﾄﾘｰ女子'!A96</f>
        <v>95</v>
      </c>
      <c r="B96" s="52" t="str">
        <f>CONCATENATE('ｴﾝﾄﾘｰ女子'!Q96,RIGHT(F96,6),5)</f>
        <v>05</v>
      </c>
      <c r="C96" s="51">
        <v>2</v>
      </c>
      <c r="D96" s="50">
        <f>'ｴﾝﾄﾘｰ女子'!C96</f>
        <v>0</v>
      </c>
      <c r="E96" s="50">
        <f>'ｴﾝﾄﾘｰ女子'!D96</f>
        <v>0</v>
      </c>
      <c r="F96" s="51">
        <f>'ｴﾝﾄﾘｰ女子'!E96</f>
        <v>0</v>
      </c>
      <c r="G96" s="51">
        <f>'ｴﾝﾄﾘｰ女子'!P96</f>
        <v>1</v>
      </c>
      <c r="H96" s="51">
        <f>'ｴﾝﾄﾘｰ女子'!M96</f>
      </c>
      <c r="I96" s="51" t="e">
        <f>VLOOKUP('ｴﾝﾄﾘｰ女子'!B96,sa1!$B$6:$F$12,2)</f>
        <v>#N/A</v>
      </c>
      <c r="J96" s="50">
        <f>'ｴﾝﾄﾘｰ女子'!I96</f>
        <v>0</v>
      </c>
      <c r="K96" s="51">
        <f>'ｴﾝﾄﾘｰ女子'!N96</f>
      </c>
      <c r="L96" s="51">
        <f>'ｴﾝﾄﾘｰ女子'!O96</f>
      </c>
      <c r="M96" s="51">
        <f>'ｴﾝﾄﾘｰ女子'!R96</f>
      </c>
      <c r="N96" s="51">
        <f>'ｴﾝﾄﾘｰ女子'!S96</f>
      </c>
      <c r="O96" s="50"/>
      <c r="P96" s="50"/>
      <c r="Q96" s="50" t="s">
        <v>163</v>
      </c>
      <c r="R96" s="51">
        <f>'ｴﾝﾄﾘｰ女子'!L96</f>
      </c>
      <c r="S96" s="50">
        <f>'ｴﾝﾄﾘｰ女子'!H96</f>
        <v>0</v>
      </c>
      <c r="U96" s="50"/>
      <c r="AC96" s="50"/>
      <c r="AE96" s="50"/>
      <c r="AL96" s="51" t="str">
        <f t="shared" si="1"/>
        <v>
</v>
      </c>
    </row>
    <row r="97" spans="1:38" s="51" customFormat="1" ht="13.5">
      <c r="A97" s="58">
        <f>'ｴﾝﾄﾘｰ女子'!A97</f>
        <v>96</v>
      </c>
      <c r="B97" s="52" t="str">
        <f>CONCATENATE('ｴﾝﾄﾘｰ女子'!Q97,RIGHT(F97,6),5)</f>
        <v>05</v>
      </c>
      <c r="C97" s="51">
        <v>2</v>
      </c>
      <c r="D97" s="50">
        <f>'ｴﾝﾄﾘｰ女子'!C97</f>
        <v>0</v>
      </c>
      <c r="E97" s="50">
        <f>'ｴﾝﾄﾘｰ女子'!D97</f>
        <v>0</v>
      </c>
      <c r="F97" s="51">
        <f>'ｴﾝﾄﾘｰ女子'!E97</f>
        <v>0</v>
      </c>
      <c r="G97" s="51">
        <f>'ｴﾝﾄﾘｰ女子'!P97</f>
        <v>1</v>
      </c>
      <c r="H97" s="51">
        <f>'ｴﾝﾄﾘｰ女子'!M97</f>
      </c>
      <c r="I97" s="51" t="e">
        <f>VLOOKUP('ｴﾝﾄﾘｰ女子'!B97,sa1!$B$6:$F$12,2)</f>
        <v>#N/A</v>
      </c>
      <c r="J97" s="50">
        <f>'ｴﾝﾄﾘｰ女子'!I97</f>
        <v>0</v>
      </c>
      <c r="K97" s="51">
        <f>'ｴﾝﾄﾘｰ女子'!N97</f>
      </c>
      <c r="L97" s="51">
        <f>'ｴﾝﾄﾘｰ女子'!O97</f>
      </c>
      <c r="M97" s="51">
        <f>'ｴﾝﾄﾘｰ女子'!R97</f>
      </c>
      <c r="N97" s="51">
        <f>'ｴﾝﾄﾘｰ女子'!S97</f>
      </c>
      <c r="O97" s="50"/>
      <c r="P97" s="50"/>
      <c r="Q97" s="50" t="s">
        <v>163</v>
      </c>
      <c r="R97" s="51">
        <f>'ｴﾝﾄﾘｰ女子'!L97</f>
      </c>
      <c r="S97" s="50">
        <f>'ｴﾝﾄﾘｰ女子'!H97</f>
        <v>0</v>
      </c>
      <c r="U97" s="50"/>
      <c r="AC97" s="50"/>
      <c r="AE97" s="50"/>
      <c r="AL97" s="51" t="str">
        <f t="shared" si="1"/>
        <v>
</v>
      </c>
    </row>
    <row r="98" spans="1:38" s="51" customFormat="1" ht="13.5">
      <c r="A98" s="58">
        <f>'ｴﾝﾄﾘｰ女子'!A98</f>
        <v>97</v>
      </c>
      <c r="B98" s="52" t="str">
        <f>CONCATENATE('ｴﾝﾄﾘｰ女子'!Q98,RIGHT(F98,6),5)</f>
        <v>05</v>
      </c>
      <c r="C98" s="51">
        <v>2</v>
      </c>
      <c r="D98" s="50">
        <f>'ｴﾝﾄﾘｰ女子'!C98</f>
        <v>0</v>
      </c>
      <c r="E98" s="50">
        <f>'ｴﾝﾄﾘｰ女子'!D98</f>
        <v>0</v>
      </c>
      <c r="F98" s="51">
        <f>'ｴﾝﾄﾘｰ女子'!E98</f>
        <v>0</v>
      </c>
      <c r="G98" s="51">
        <f>'ｴﾝﾄﾘｰ女子'!P98</f>
        <v>1</v>
      </c>
      <c r="H98" s="51">
        <f>'ｴﾝﾄﾘｰ女子'!M98</f>
      </c>
      <c r="I98" s="51" t="e">
        <f>VLOOKUP('ｴﾝﾄﾘｰ女子'!B98,sa1!$B$6:$F$12,2)</f>
        <v>#N/A</v>
      </c>
      <c r="J98" s="50">
        <f>'ｴﾝﾄﾘｰ女子'!I98</f>
        <v>0</v>
      </c>
      <c r="K98" s="51">
        <f>'ｴﾝﾄﾘｰ女子'!N98</f>
      </c>
      <c r="L98" s="51">
        <f>'ｴﾝﾄﾘｰ女子'!O98</f>
      </c>
      <c r="M98" s="51">
        <f>'ｴﾝﾄﾘｰ女子'!R98</f>
      </c>
      <c r="N98" s="51">
        <f>'ｴﾝﾄﾘｰ女子'!S98</f>
      </c>
      <c r="O98" s="50"/>
      <c r="P98" s="50"/>
      <c r="Q98" s="50" t="s">
        <v>163</v>
      </c>
      <c r="R98" s="51">
        <f>'ｴﾝﾄﾘｰ女子'!L98</f>
      </c>
      <c r="S98" s="50">
        <f>'ｴﾝﾄﾘｰ女子'!H98</f>
        <v>0</v>
      </c>
      <c r="U98" s="50"/>
      <c r="AC98" s="50"/>
      <c r="AE98" s="50"/>
      <c r="AL98" s="51" t="str">
        <f t="shared" si="1"/>
        <v>
</v>
      </c>
    </row>
    <row r="99" spans="1:38" s="51" customFormat="1" ht="13.5">
      <c r="A99" s="58">
        <f>'ｴﾝﾄﾘｰ女子'!A99</f>
        <v>98</v>
      </c>
      <c r="B99" s="52" t="str">
        <f>CONCATENATE('ｴﾝﾄﾘｰ女子'!Q99,RIGHT(F99,6),5)</f>
        <v>05</v>
      </c>
      <c r="C99" s="51">
        <v>2</v>
      </c>
      <c r="D99" s="50">
        <f>'ｴﾝﾄﾘｰ女子'!C99</f>
        <v>0</v>
      </c>
      <c r="E99" s="50">
        <f>'ｴﾝﾄﾘｰ女子'!D99</f>
        <v>0</v>
      </c>
      <c r="F99" s="51">
        <f>'ｴﾝﾄﾘｰ女子'!E99</f>
        <v>0</v>
      </c>
      <c r="G99" s="51">
        <f>'ｴﾝﾄﾘｰ女子'!P99</f>
        <v>1</v>
      </c>
      <c r="H99" s="51">
        <f>'ｴﾝﾄﾘｰ女子'!M99</f>
      </c>
      <c r="I99" s="51" t="e">
        <f>VLOOKUP('ｴﾝﾄﾘｰ女子'!B99,sa1!$B$6:$F$12,2)</f>
        <v>#N/A</v>
      </c>
      <c r="J99" s="50">
        <f>'ｴﾝﾄﾘｰ女子'!I99</f>
        <v>0</v>
      </c>
      <c r="K99" s="51">
        <f>'ｴﾝﾄﾘｰ女子'!N99</f>
      </c>
      <c r="L99" s="51">
        <f>'ｴﾝﾄﾘｰ女子'!O99</f>
      </c>
      <c r="M99" s="51">
        <f>'ｴﾝﾄﾘｰ女子'!R99</f>
      </c>
      <c r="N99" s="51">
        <f>'ｴﾝﾄﾘｰ女子'!S99</f>
      </c>
      <c r="O99" s="50"/>
      <c r="P99" s="50"/>
      <c r="Q99" s="50" t="s">
        <v>163</v>
      </c>
      <c r="R99" s="51">
        <f>'ｴﾝﾄﾘｰ女子'!L99</f>
      </c>
      <c r="S99" s="50">
        <f>'ｴﾝﾄﾘｰ女子'!H99</f>
        <v>0</v>
      </c>
      <c r="U99" s="50"/>
      <c r="AC99" s="50"/>
      <c r="AE99" s="50"/>
      <c r="AL99" s="51" t="str">
        <f t="shared" si="1"/>
        <v>
</v>
      </c>
    </row>
    <row r="100" spans="1:38" s="51" customFormat="1" ht="13.5">
      <c r="A100" s="58">
        <f>'ｴﾝﾄﾘｰ女子'!A100</f>
        <v>99</v>
      </c>
      <c r="B100" s="52" t="str">
        <f>CONCATENATE('ｴﾝﾄﾘｰ女子'!Q100,RIGHT(F100,6),5)</f>
        <v>05</v>
      </c>
      <c r="C100" s="51">
        <v>2</v>
      </c>
      <c r="D100" s="50">
        <f>'ｴﾝﾄﾘｰ女子'!C100</f>
        <v>0</v>
      </c>
      <c r="E100" s="50">
        <f>'ｴﾝﾄﾘｰ女子'!D100</f>
        <v>0</v>
      </c>
      <c r="F100" s="51">
        <f>'ｴﾝﾄﾘｰ女子'!E100</f>
        <v>0</v>
      </c>
      <c r="G100" s="51">
        <f>'ｴﾝﾄﾘｰ女子'!P100</f>
        <v>1</v>
      </c>
      <c r="H100" s="51">
        <f>'ｴﾝﾄﾘｰ女子'!M100</f>
      </c>
      <c r="I100" s="51" t="e">
        <f>VLOOKUP('ｴﾝﾄﾘｰ女子'!B100,sa1!$B$6:$F$12,2)</f>
        <v>#N/A</v>
      </c>
      <c r="J100" s="50">
        <f>'ｴﾝﾄﾘｰ女子'!I100</f>
        <v>0</v>
      </c>
      <c r="K100" s="51">
        <f>'ｴﾝﾄﾘｰ女子'!N100</f>
      </c>
      <c r="L100" s="51">
        <f>'ｴﾝﾄﾘｰ女子'!O100</f>
      </c>
      <c r="M100" s="51">
        <f>'ｴﾝﾄﾘｰ女子'!R100</f>
      </c>
      <c r="N100" s="51">
        <f>'ｴﾝﾄﾘｰ女子'!S100</f>
      </c>
      <c r="O100" s="50"/>
      <c r="P100" s="50"/>
      <c r="Q100" s="50" t="s">
        <v>163</v>
      </c>
      <c r="R100" s="51">
        <f>'ｴﾝﾄﾘｰ女子'!L100</f>
      </c>
      <c r="S100" s="50">
        <f>'ｴﾝﾄﾘｰ女子'!H100</f>
        <v>0</v>
      </c>
      <c r="U100" s="50"/>
      <c r="AC100" s="50"/>
      <c r="AE100" s="50"/>
      <c r="AL100" s="51" t="str">
        <f t="shared" si="1"/>
        <v>
</v>
      </c>
    </row>
    <row r="101" spans="1:38" s="51" customFormat="1" ht="13.5">
      <c r="A101" s="58">
        <f>'ｴﾝﾄﾘｰ女子'!A101</f>
        <v>100</v>
      </c>
      <c r="B101" s="52" t="str">
        <f>CONCATENATE('ｴﾝﾄﾘｰ女子'!Q101,RIGHT(F101,6),5)</f>
        <v>05</v>
      </c>
      <c r="C101" s="51">
        <v>2</v>
      </c>
      <c r="D101" s="50">
        <f>'ｴﾝﾄﾘｰ女子'!C101</f>
        <v>0</v>
      </c>
      <c r="E101" s="50">
        <f>'ｴﾝﾄﾘｰ女子'!D101</f>
        <v>0</v>
      </c>
      <c r="F101" s="51">
        <f>'ｴﾝﾄﾘｰ女子'!E101</f>
        <v>0</v>
      </c>
      <c r="G101" s="51">
        <f>'ｴﾝﾄﾘｰ女子'!P101</f>
        <v>1</v>
      </c>
      <c r="H101" s="51">
        <f>'ｴﾝﾄﾘｰ女子'!M101</f>
      </c>
      <c r="I101" s="51" t="e">
        <f>VLOOKUP('ｴﾝﾄﾘｰ女子'!B101,sa1!$B$6:$F$12,2)</f>
        <v>#N/A</v>
      </c>
      <c r="J101" s="50">
        <f>'ｴﾝﾄﾘｰ女子'!I101</f>
        <v>0</v>
      </c>
      <c r="K101" s="51">
        <f>'ｴﾝﾄﾘｰ女子'!N101</f>
      </c>
      <c r="L101" s="51">
        <f>'ｴﾝﾄﾘｰ女子'!O101</f>
      </c>
      <c r="M101" s="51">
        <f>'ｴﾝﾄﾘｰ女子'!R101</f>
      </c>
      <c r="N101" s="51">
        <f>'ｴﾝﾄﾘｰ女子'!S101</f>
      </c>
      <c r="O101" s="50"/>
      <c r="P101" s="50"/>
      <c r="Q101" s="50" t="s">
        <v>163</v>
      </c>
      <c r="R101" s="51">
        <f>'ｴﾝﾄﾘｰ女子'!L101</f>
      </c>
      <c r="S101" s="50">
        <f>'ｴﾝﾄﾘｰ女子'!H101</f>
        <v>0</v>
      </c>
      <c r="U101" s="50"/>
      <c r="AC101" s="50"/>
      <c r="AE101" s="50"/>
      <c r="AL101" s="51" t="str">
        <f t="shared" si="1"/>
        <v>
</v>
      </c>
    </row>
  </sheetData>
  <sheetProtection password="CC6B" sheet="1"/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31"/>
  <sheetViews>
    <sheetView showGridLines="0" showOutlineSymbols="0" zoomScalePageLayoutView="0" workbookViewId="0" topLeftCell="A1">
      <selection activeCell="B2" sqref="B2"/>
    </sheetView>
  </sheetViews>
  <sheetFormatPr defaultColWidth="9.00390625" defaultRowHeight="13.5"/>
  <cols>
    <col min="3" max="3" width="12.125" style="48" bestFit="1" customWidth="1"/>
    <col min="4" max="4" width="9.50390625" style="0" customWidth="1"/>
    <col min="5" max="6" width="9.875" style="0" customWidth="1"/>
    <col min="15" max="24" width="9.00390625" style="121" customWidth="1"/>
  </cols>
  <sheetData>
    <row r="1" spans="6:9" s="121" customFormat="1" ht="13.5">
      <c r="F1" s="122"/>
      <c r="I1" s="122"/>
    </row>
    <row r="2" spans="2:18" s="121" customFormat="1" ht="13.5">
      <c r="B2" s="121" t="s">
        <v>98</v>
      </c>
      <c r="C2" s="123"/>
      <c r="D2" s="123"/>
      <c r="E2" s="123" t="s">
        <v>213</v>
      </c>
      <c r="F2" s="123"/>
      <c r="R2" s="121" t="s">
        <v>1554</v>
      </c>
    </row>
    <row r="3" spans="2:18" s="121" customFormat="1" ht="13.5">
      <c r="B3" s="123"/>
      <c r="C3" s="124">
        <v>2021</v>
      </c>
      <c r="D3" s="121" t="s">
        <v>100</v>
      </c>
      <c r="E3" s="125">
        <v>401</v>
      </c>
      <c r="F3" s="121" t="s">
        <v>208</v>
      </c>
      <c r="R3" s="121" t="s">
        <v>1555</v>
      </c>
    </row>
    <row r="4" spans="2:18" s="121" customFormat="1" ht="13.5">
      <c r="B4" s="121" t="s">
        <v>99</v>
      </c>
      <c r="C4" s="126"/>
      <c r="D4" s="126"/>
      <c r="E4" s="123"/>
      <c r="F4" s="123"/>
      <c r="R4" s="121" t="s">
        <v>1556</v>
      </c>
    </row>
    <row r="5" spans="2:16" s="121" customFormat="1" ht="13.5">
      <c r="B5" s="127" t="s">
        <v>106</v>
      </c>
      <c r="C5" s="128" t="s">
        <v>61</v>
      </c>
      <c r="D5" s="129" t="s">
        <v>144</v>
      </c>
      <c r="E5" s="130" t="s">
        <v>101</v>
      </c>
      <c r="F5" s="131" t="s">
        <v>102</v>
      </c>
      <c r="H5" s="132" t="s">
        <v>30</v>
      </c>
      <c r="I5" s="128" t="s">
        <v>39</v>
      </c>
      <c r="J5" s="133"/>
      <c r="K5" s="133"/>
      <c r="L5" s="134" t="s">
        <v>42</v>
      </c>
      <c r="M5" s="135"/>
      <c r="O5" s="134" t="s">
        <v>117</v>
      </c>
      <c r="P5" s="135"/>
    </row>
    <row r="6" spans="2:16" s="121" customFormat="1" ht="13.5">
      <c r="B6" s="136" t="s">
        <v>183</v>
      </c>
      <c r="C6" s="137">
        <v>1</v>
      </c>
      <c r="D6" s="136">
        <v>1</v>
      </c>
      <c r="E6" s="197">
        <f>($C$3-6)*10000+$E$3</f>
        <v>20150401</v>
      </c>
      <c r="F6" s="139">
        <f>($C$3-7)*10000+$E$3+1</f>
        <v>20140402</v>
      </c>
      <c r="H6" s="140" t="s">
        <v>40</v>
      </c>
      <c r="I6" s="137">
        <v>10050</v>
      </c>
      <c r="L6" s="141">
        <v>1</v>
      </c>
      <c r="M6" s="142" t="s">
        <v>43</v>
      </c>
      <c r="O6" s="143">
        <v>1</v>
      </c>
      <c r="P6" s="144" t="s">
        <v>103</v>
      </c>
    </row>
    <row r="7" spans="2:16" s="121" customFormat="1" ht="13.5">
      <c r="B7" s="145" t="s">
        <v>183</v>
      </c>
      <c r="C7" s="146">
        <v>1</v>
      </c>
      <c r="D7" s="145">
        <v>2</v>
      </c>
      <c r="E7" s="138">
        <f>($C$3-7)*10000+$E$3</f>
        <v>20140401</v>
      </c>
      <c r="F7" s="139">
        <f>($C$3-8)*10000+$E$3+1</f>
        <v>20130402</v>
      </c>
      <c r="H7" s="147" t="s">
        <v>120</v>
      </c>
      <c r="I7" s="146">
        <v>10100</v>
      </c>
      <c r="L7" s="148">
        <v>2</v>
      </c>
      <c r="M7" s="149" t="s">
        <v>44</v>
      </c>
      <c r="O7" s="143">
        <v>2</v>
      </c>
      <c r="P7" s="144" t="s">
        <v>63</v>
      </c>
    </row>
    <row r="8" spans="2:16" s="121" customFormat="1" ht="13.5">
      <c r="B8" s="145" t="s">
        <v>184</v>
      </c>
      <c r="C8" s="146">
        <v>2</v>
      </c>
      <c r="D8" s="145">
        <v>3</v>
      </c>
      <c r="E8" s="150">
        <f>($C$3-8)*10000+$E$3</f>
        <v>20130401</v>
      </c>
      <c r="F8" s="151">
        <f>($C$3-9)*10000+$E$3+1</f>
        <v>20120402</v>
      </c>
      <c r="H8" s="147" t="s">
        <v>68</v>
      </c>
      <c r="I8" s="146">
        <v>20050</v>
      </c>
      <c r="O8" s="143">
        <v>3</v>
      </c>
      <c r="P8" s="144" t="s">
        <v>64</v>
      </c>
    </row>
    <row r="9" spans="2:16" s="121" customFormat="1" ht="13.5">
      <c r="B9" s="145" t="s">
        <v>184</v>
      </c>
      <c r="C9" s="146">
        <v>2</v>
      </c>
      <c r="D9" s="145">
        <v>4</v>
      </c>
      <c r="E9" s="150">
        <f>($C$3-9)*10000+$E$3</f>
        <v>20120401</v>
      </c>
      <c r="F9" s="151">
        <f>($C$3-10)*10000+$E$3+1</f>
        <v>20110402</v>
      </c>
      <c r="H9" s="147" t="s">
        <v>121</v>
      </c>
      <c r="I9" s="146">
        <v>20100</v>
      </c>
      <c r="O9" s="143"/>
      <c r="P9" s="144" t="s">
        <v>78</v>
      </c>
    </row>
    <row r="10" spans="2:12" s="121" customFormat="1" ht="13.5">
      <c r="B10" s="145" t="s">
        <v>185</v>
      </c>
      <c r="C10" s="146">
        <v>3</v>
      </c>
      <c r="D10" s="145">
        <v>5</v>
      </c>
      <c r="E10" s="150">
        <f>($C$3-10)*10000+$E$3</f>
        <v>20110401</v>
      </c>
      <c r="F10" s="151">
        <f>($C$3-11)*10000+$E$3+1</f>
        <v>20100402</v>
      </c>
      <c r="H10" s="147" t="s">
        <v>67</v>
      </c>
      <c r="I10" s="146">
        <v>30050</v>
      </c>
      <c r="L10" s="121" t="s">
        <v>207</v>
      </c>
    </row>
    <row r="11" spans="2:12" s="121" customFormat="1" ht="13.5">
      <c r="B11" s="145" t="s">
        <v>185</v>
      </c>
      <c r="C11" s="146">
        <v>3</v>
      </c>
      <c r="D11" s="145">
        <v>6</v>
      </c>
      <c r="E11" s="150">
        <f>($C$3-11)*10000+$E$3</f>
        <v>20100401</v>
      </c>
      <c r="F11" s="196">
        <f>($C$3-12)*10000+$E$3+1</f>
        <v>20090402</v>
      </c>
      <c r="H11" s="147" t="s">
        <v>122</v>
      </c>
      <c r="I11" s="146">
        <v>30100</v>
      </c>
      <c r="K11" s="121">
        <v>1</v>
      </c>
      <c r="L11" s="121" t="s">
        <v>201</v>
      </c>
    </row>
    <row r="12" spans="2:12" s="121" customFormat="1" ht="13.5">
      <c r="B12" s="152" t="s">
        <v>146</v>
      </c>
      <c r="C12" s="153">
        <v>4</v>
      </c>
      <c r="D12" s="152"/>
      <c r="E12" s="154"/>
      <c r="F12" s="155"/>
      <c r="H12" s="147" t="s">
        <v>147</v>
      </c>
      <c r="I12" s="146">
        <v>40050</v>
      </c>
      <c r="K12" s="121">
        <v>2</v>
      </c>
      <c r="L12" s="121" t="s">
        <v>199</v>
      </c>
    </row>
    <row r="13" spans="2:12" s="121" customFormat="1" ht="13.5">
      <c r="B13" s="123"/>
      <c r="C13" s="123"/>
      <c r="D13" s="123"/>
      <c r="E13" s="126"/>
      <c r="F13" s="126"/>
      <c r="H13" s="147" t="s">
        <v>148</v>
      </c>
      <c r="I13" s="146">
        <v>40100</v>
      </c>
      <c r="K13" s="121">
        <v>3</v>
      </c>
      <c r="L13" s="121" t="s">
        <v>200</v>
      </c>
    </row>
    <row r="14" spans="2:12" s="121" customFormat="1" ht="13.5">
      <c r="B14" s="182"/>
      <c r="C14" s="123"/>
      <c r="D14" s="183"/>
      <c r="E14" s="183"/>
      <c r="F14" s="183"/>
      <c r="H14" s="147" t="s">
        <v>41</v>
      </c>
      <c r="I14" s="146">
        <v>50200</v>
      </c>
      <c r="K14" s="121">
        <v>4</v>
      </c>
      <c r="L14" s="121" t="s">
        <v>206</v>
      </c>
    </row>
    <row r="15" spans="2:12" s="121" customFormat="1" ht="13.5">
      <c r="B15" s="123"/>
      <c r="C15" s="123"/>
      <c r="D15" s="183"/>
      <c r="E15" s="183"/>
      <c r="F15" s="183"/>
      <c r="H15" s="147" t="s">
        <v>119</v>
      </c>
      <c r="I15" s="146">
        <v>60200</v>
      </c>
      <c r="K15" s="121">
        <v>5</v>
      </c>
      <c r="L15" s="121" t="s">
        <v>202</v>
      </c>
    </row>
    <row r="16" spans="2:12" s="121" customFormat="1" ht="13.5">
      <c r="B16" s="123"/>
      <c r="C16" s="123"/>
      <c r="D16" s="183"/>
      <c r="E16" s="183"/>
      <c r="F16" s="183"/>
      <c r="H16" s="156" t="s">
        <v>74</v>
      </c>
      <c r="I16" s="153">
        <v>70200</v>
      </c>
      <c r="L16" s="121" t="s">
        <v>203</v>
      </c>
    </row>
    <row r="17" spans="2:12" s="121" customFormat="1" ht="13.5">
      <c r="B17" s="123"/>
      <c r="C17" s="123"/>
      <c r="D17" s="123"/>
      <c r="E17" s="126"/>
      <c r="F17" s="126"/>
      <c r="L17" s="121" t="s">
        <v>204</v>
      </c>
    </row>
    <row r="18" spans="2:12" s="121" customFormat="1" ht="13.5">
      <c r="B18" s="123"/>
      <c r="C18" s="123"/>
      <c r="D18" s="123"/>
      <c r="E18" s="126"/>
      <c r="F18" s="126"/>
      <c r="K18" s="121">
        <v>6</v>
      </c>
      <c r="L18" s="121" t="s">
        <v>205</v>
      </c>
    </row>
    <row r="19" spans="2:12" ht="13.5">
      <c r="B19" s="392" t="s">
        <v>96</v>
      </c>
      <c r="C19" s="392"/>
      <c r="D19" s="392"/>
      <c r="E19" s="23" t="s">
        <v>85</v>
      </c>
      <c r="F19" s="23"/>
      <c r="G19" s="23"/>
      <c r="H19" s="23"/>
      <c r="I19" s="23"/>
      <c r="J19" s="23"/>
      <c r="K19" s="6"/>
      <c r="L19" s="24"/>
    </row>
    <row r="20" spans="2:16" ht="13.5">
      <c r="B20" s="343" t="s">
        <v>59</v>
      </c>
      <c r="C20" s="315" t="str">
        <f>$C$5</f>
        <v>ｸﾗｽ</v>
      </c>
      <c r="D20" s="315" t="str">
        <f>$B$5</f>
        <v>種別</v>
      </c>
      <c r="E20" s="320" t="s">
        <v>65</v>
      </c>
      <c r="F20" s="322" t="s">
        <v>69</v>
      </c>
      <c r="G20" s="323"/>
      <c r="H20" s="307" t="s">
        <v>71</v>
      </c>
      <c r="I20" s="308"/>
      <c r="J20" s="322" t="s">
        <v>70</v>
      </c>
      <c r="K20" s="323"/>
      <c r="L20" s="322" t="s">
        <v>111</v>
      </c>
      <c r="M20" s="323"/>
      <c r="N20" s="55" t="s">
        <v>110</v>
      </c>
      <c r="O20" s="167" t="s">
        <v>72</v>
      </c>
      <c r="P20" s="167" t="s">
        <v>80</v>
      </c>
    </row>
    <row r="21" spans="2:16" ht="13.5">
      <c r="B21" s="344"/>
      <c r="C21" s="316"/>
      <c r="D21" s="316"/>
      <c r="E21" s="321"/>
      <c r="F21" s="25">
        <v>50</v>
      </c>
      <c r="G21" s="25">
        <v>100</v>
      </c>
      <c r="H21" s="25">
        <v>50</v>
      </c>
      <c r="I21" s="25">
        <v>100</v>
      </c>
      <c r="J21" s="25">
        <v>50</v>
      </c>
      <c r="K21" s="25">
        <v>100</v>
      </c>
      <c r="L21" s="25">
        <v>50</v>
      </c>
      <c r="M21" s="25">
        <v>100</v>
      </c>
      <c r="N21" s="55" t="s">
        <v>79</v>
      </c>
      <c r="O21" s="167">
        <v>200</v>
      </c>
      <c r="P21" s="167">
        <v>200</v>
      </c>
    </row>
    <row r="22" spans="2:16" ht="13.5">
      <c r="B22" s="344"/>
      <c r="C22" s="81">
        <f>$C$6</f>
        <v>1</v>
      </c>
      <c r="D22" s="82" t="str">
        <f>$B$6</f>
        <v>A</v>
      </c>
      <c r="E22" s="83">
        <f>SUM(F22:P22)</f>
        <v>0</v>
      </c>
      <c r="F22" s="84">
        <f>sa1!$C$44</f>
        <v>0</v>
      </c>
      <c r="G22" s="85"/>
      <c r="H22" s="84">
        <f>sa1!$C$46</f>
        <v>0</v>
      </c>
      <c r="I22" s="85"/>
      <c r="J22" s="84">
        <f>sa1!$C$48</f>
        <v>0</v>
      </c>
      <c r="K22" s="85"/>
      <c r="L22" s="84">
        <f>sa1!$C$50</f>
        <v>0</v>
      </c>
      <c r="M22" s="85"/>
      <c r="N22" s="86"/>
      <c r="O22" s="168"/>
      <c r="P22" s="169"/>
    </row>
    <row r="23" spans="2:16" ht="13.5">
      <c r="B23" s="344"/>
      <c r="C23" s="87">
        <f>$C$8</f>
        <v>2</v>
      </c>
      <c r="D23" s="80" t="str">
        <f>$B$8</f>
        <v>B</v>
      </c>
      <c r="E23" s="76">
        <f>SUM(F23:P23)</f>
        <v>0</v>
      </c>
      <c r="F23" s="77">
        <f>sa1!$C$52</f>
        <v>0</v>
      </c>
      <c r="G23" s="78"/>
      <c r="H23" s="77">
        <f>sa1!$C$54</f>
        <v>0</v>
      </c>
      <c r="I23" s="78"/>
      <c r="J23" s="77">
        <f>sa1!$C$56</f>
        <v>0</v>
      </c>
      <c r="K23" s="78"/>
      <c r="L23" s="77">
        <f>sa1!$C$58</f>
        <v>0</v>
      </c>
      <c r="M23" s="78"/>
      <c r="N23" s="79"/>
      <c r="O23" s="170"/>
      <c r="P23" s="171"/>
    </row>
    <row r="24" spans="2:16" ht="13.5">
      <c r="B24" s="344"/>
      <c r="C24" s="87">
        <f>$C$10</f>
        <v>3</v>
      </c>
      <c r="D24" s="80" t="str">
        <f>$B$10</f>
        <v>C</v>
      </c>
      <c r="E24" s="76">
        <f>SUM(F24:P24)</f>
        <v>0</v>
      </c>
      <c r="F24" s="77">
        <f>sa1!$C$60</f>
        <v>0</v>
      </c>
      <c r="G24" s="77">
        <f>sa1!$C$62</f>
        <v>0</v>
      </c>
      <c r="H24" s="77">
        <f>sa1!$C$64</f>
        <v>0</v>
      </c>
      <c r="I24" s="77">
        <f>sa1!$C$66</f>
        <v>0</v>
      </c>
      <c r="J24" s="77">
        <f>sa1!$C$68</f>
        <v>0</v>
      </c>
      <c r="K24" s="77">
        <f>sa1!$C$70</f>
        <v>0</v>
      </c>
      <c r="L24" s="77">
        <f>sa1!$C$72</f>
        <v>0</v>
      </c>
      <c r="M24" s="77">
        <f>sa1!$C$74</f>
        <v>0</v>
      </c>
      <c r="N24" s="77">
        <f>sa1!$C$76</f>
        <v>0</v>
      </c>
      <c r="O24" s="170"/>
      <c r="P24" s="171"/>
    </row>
    <row r="25" spans="2:16" ht="13.5">
      <c r="B25" s="344"/>
      <c r="C25" s="88">
        <f>$C$12</f>
        <v>4</v>
      </c>
      <c r="D25" s="89" t="str">
        <f>$B$12</f>
        <v>D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172">
        <f>sa1!$C$112</f>
        <v>0</v>
      </c>
      <c r="P25" s="172">
        <f>sa1!$C$114</f>
        <v>0</v>
      </c>
    </row>
    <row r="26" spans="2:16" ht="13.5">
      <c r="B26" s="345"/>
      <c r="C26" s="322" t="s">
        <v>38</v>
      </c>
      <c r="D26" s="347"/>
      <c r="E26" s="54">
        <f aca="true" t="shared" si="0" ref="E26:P26">SUM(E22:E25)</f>
        <v>0</v>
      </c>
      <c r="F26" s="3">
        <f t="shared" si="0"/>
        <v>0</v>
      </c>
      <c r="G26" s="3">
        <f t="shared" si="0"/>
        <v>0</v>
      </c>
      <c r="H26" s="3">
        <f t="shared" si="0"/>
        <v>0</v>
      </c>
      <c r="I26" s="3">
        <f t="shared" si="0"/>
        <v>0</v>
      </c>
      <c r="J26" s="3">
        <f t="shared" si="0"/>
        <v>0</v>
      </c>
      <c r="K26" s="3">
        <f t="shared" si="0"/>
        <v>0</v>
      </c>
      <c r="L26" s="3">
        <f t="shared" si="0"/>
        <v>0</v>
      </c>
      <c r="M26" s="3">
        <f t="shared" si="0"/>
        <v>0</v>
      </c>
      <c r="N26" s="3">
        <f t="shared" si="0"/>
        <v>0</v>
      </c>
      <c r="O26" s="173">
        <f t="shared" si="0"/>
        <v>0</v>
      </c>
      <c r="P26" s="173">
        <f t="shared" si="0"/>
        <v>0</v>
      </c>
    </row>
    <row r="27" spans="2:6" ht="13.5">
      <c r="B27" s="66"/>
      <c r="C27" s="2"/>
      <c r="D27" s="2"/>
      <c r="E27" s="66"/>
      <c r="F27" s="66"/>
    </row>
    <row r="28" spans="2:12" ht="13.5">
      <c r="B28" s="392" t="s">
        <v>97</v>
      </c>
      <c r="C28" s="392"/>
      <c r="D28" s="392"/>
      <c r="E28" s="23" t="s">
        <v>86</v>
      </c>
      <c r="F28" s="23"/>
      <c r="G28" s="23"/>
      <c r="H28" s="23"/>
      <c r="I28" s="23"/>
      <c r="J28" s="23"/>
      <c r="K28" s="6"/>
      <c r="L28" s="24"/>
    </row>
    <row r="29" spans="2:16" ht="13.5">
      <c r="B29" s="341" t="s">
        <v>73</v>
      </c>
      <c r="C29" s="391" t="str">
        <f>$C$5</f>
        <v>ｸﾗｽ</v>
      </c>
      <c r="D29" s="391" t="str">
        <f>$B$5</f>
        <v>種別</v>
      </c>
      <c r="E29" s="283" t="s">
        <v>65</v>
      </c>
      <c r="F29" s="281" t="s">
        <v>69</v>
      </c>
      <c r="G29" s="281"/>
      <c r="H29" s="346" t="s">
        <v>71</v>
      </c>
      <c r="I29" s="346"/>
      <c r="J29" s="281" t="s">
        <v>70</v>
      </c>
      <c r="K29" s="281"/>
      <c r="L29" s="281" t="s">
        <v>111</v>
      </c>
      <c r="M29" s="281"/>
      <c r="N29" s="55" t="s">
        <v>110</v>
      </c>
      <c r="O29" s="167" t="s">
        <v>72</v>
      </c>
      <c r="P29" s="167" t="s">
        <v>80</v>
      </c>
    </row>
    <row r="30" spans="2:16" ht="13.5">
      <c r="B30" s="342"/>
      <c r="C30" s="391"/>
      <c r="D30" s="391"/>
      <c r="E30" s="283"/>
      <c r="F30" s="25">
        <v>50</v>
      </c>
      <c r="G30" s="25">
        <v>100</v>
      </c>
      <c r="H30" s="25">
        <v>50</v>
      </c>
      <c r="I30" s="25">
        <v>100</v>
      </c>
      <c r="J30" s="25">
        <v>50</v>
      </c>
      <c r="K30" s="25">
        <v>100</v>
      </c>
      <c r="L30" s="25">
        <v>50</v>
      </c>
      <c r="M30" s="25">
        <v>100</v>
      </c>
      <c r="N30" s="55" t="s">
        <v>79</v>
      </c>
      <c r="O30" s="167">
        <v>200</v>
      </c>
      <c r="P30" s="167">
        <v>200</v>
      </c>
    </row>
    <row r="31" spans="2:16" ht="13.5">
      <c r="B31" s="342"/>
      <c r="C31" s="81">
        <f>$C$6</f>
        <v>1</v>
      </c>
      <c r="D31" s="82" t="str">
        <f>$B$6</f>
        <v>A</v>
      </c>
      <c r="E31" s="83">
        <f>SUM(F31:P31)</f>
        <v>0</v>
      </c>
      <c r="F31" s="84">
        <f>sa1!$C$78</f>
        <v>0</v>
      </c>
      <c r="G31" s="85"/>
      <c r="H31" s="84">
        <f>sa1!$C$80</f>
        <v>0</v>
      </c>
      <c r="I31" s="85"/>
      <c r="J31" s="84">
        <f>sa1!$C$82</f>
        <v>0</v>
      </c>
      <c r="K31" s="85"/>
      <c r="L31" s="84">
        <f>sa1!$C$84</f>
        <v>0</v>
      </c>
      <c r="M31" s="85"/>
      <c r="N31" s="86"/>
      <c r="O31" s="168"/>
      <c r="P31" s="169"/>
    </row>
    <row r="32" spans="2:16" ht="13.5">
      <c r="B32" s="342"/>
      <c r="C32" s="87">
        <f>$C$8</f>
        <v>2</v>
      </c>
      <c r="D32" s="80" t="str">
        <f>$B$8</f>
        <v>B</v>
      </c>
      <c r="E32" s="76">
        <f>SUM(F32:P32)</f>
        <v>0</v>
      </c>
      <c r="F32" s="77">
        <f>sa1!$C$86</f>
        <v>0</v>
      </c>
      <c r="G32" s="78"/>
      <c r="H32" s="77">
        <f>sa1!$C$88</f>
        <v>0</v>
      </c>
      <c r="I32" s="78"/>
      <c r="J32" s="77">
        <f>sa1!$C$90</f>
        <v>0</v>
      </c>
      <c r="K32" s="78"/>
      <c r="L32" s="77">
        <f>sa1!$C$92</f>
        <v>0</v>
      </c>
      <c r="M32" s="78"/>
      <c r="N32" s="79"/>
      <c r="O32" s="170"/>
      <c r="P32" s="171"/>
    </row>
    <row r="33" spans="2:16" ht="13.5">
      <c r="B33" s="342"/>
      <c r="C33" s="87">
        <f>$C$10</f>
        <v>3</v>
      </c>
      <c r="D33" s="80" t="str">
        <f>$B$10</f>
        <v>C</v>
      </c>
      <c r="E33" s="76">
        <f>SUM(F33:P33)</f>
        <v>0</v>
      </c>
      <c r="F33" s="77">
        <f>sa1!$C$94</f>
        <v>0</v>
      </c>
      <c r="G33" s="77">
        <f>sa1!$C$96</f>
        <v>0</v>
      </c>
      <c r="H33" s="77">
        <f>sa1!$C$98</f>
        <v>0</v>
      </c>
      <c r="I33" s="77">
        <f>sa1!$C$100</f>
        <v>0</v>
      </c>
      <c r="J33" s="77">
        <f>sa1!$C$102</f>
        <v>0</v>
      </c>
      <c r="K33" s="77">
        <f>sa1!$C$104</f>
        <v>0</v>
      </c>
      <c r="L33" s="77">
        <f>sa1!$C$106</f>
        <v>0</v>
      </c>
      <c r="M33" s="77">
        <f>sa1!$C$108</f>
        <v>0</v>
      </c>
      <c r="N33" s="77">
        <f>sa1!$C$110</f>
        <v>0</v>
      </c>
      <c r="O33" s="170"/>
      <c r="P33" s="171"/>
    </row>
    <row r="34" spans="2:16" ht="13.5">
      <c r="B34" s="342"/>
      <c r="C34" s="88">
        <f>$C$12</f>
        <v>4</v>
      </c>
      <c r="D34" s="89" t="str">
        <f>$B$12</f>
        <v>D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72">
        <f>sa1!$C$116</f>
        <v>0</v>
      </c>
      <c r="P34" s="172">
        <f>sa1!$C$118</f>
        <v>0</v>
      </c>
    </row>
    <row r="35" spans="2:16" ht="13.5">
      <c r="B35" s="342"/>
      <c r="C35" s="281" t="s">
        <v>38</v>
      </c>
      <c r="D35" s="282"/>
      <c r="E35" s="3">
        <f aca="true" t="shared" si="1" ref="E35:P35">SUM(E31:E34)</f>
        <v>0</v>
      </c>
      <c r="F35" s="3">
        <f t="shared" si="1"/>
        <v>0</v>
      </c>
      <c r="G35" s="3">
        <f t="shared" si="1"/>
        <v>0</v>
      </c>
      <c r="H35" s="3">
        <f t="shared" si="1"/>
        <v>0</v>
      </c>
      <c r="I35" s="3">
        <f t="shared" si="1"/>
        <v>0</v>
      </c>
      <c r="J35" s="3">
        <f t="shared" si="1"/>
        <v>0</v>
      </c>
      <c r="K35" s="3">
        <f t="shared" si="1"/>
        <v>0</v>
      </c>
      <c r="L35" s="3">
        <f t="shared" si="1"/>
        <v>0</v>
      </c>
      <c r="M35" s="3">
        <f t="shared" si="1"/>
        <v>0</v>
      </c>
      <c r="N35" s="3">
        <f t="shared" si="1"/>
        <v>0</v>
      </c>
      <c r="O35" s="173">
        <f t="shared" si="1"/>
        <v>0</v>
      </c>
      <c r="P35" s="173">
        <f t="shared" si="1"/>
        <v>0</v>
      </c>
    </row>
    <row r="36" spans="2:6" ht="13.5">
      <c r="B36" s="66"/>
      <c r="C36" s="2"/>
      <c r="D36" s="2"/>
      <c r="E36" s="66"/>
      <c r="F36" s="66"/>
    </row>
    <row r="37" spans="2:12" ht="13.5">
      <c r="B37" s="67" t="s">
        <v>149</v>
      </c>
      <c r="C37" s="71" t="s">
        <v>81</v>
      </c>
      <c r="D37" s="72" t="s">
        <v>84</v>
      </c>
      <c r="E37" s="71" t="s">
        <v>161</v>
      </c>
      <c r="F37" s="69" t="s">
        <v>162</v>
      </c>
      <c r="H37" s="68" t="s">
        <v>159</v>
      </c>
      <c r="I37" s="71" t="s">
        <v>72</v>
      </c>
      <c r="J37" s="71" t="s">
        <v>80</v>
      </c>
      <c r="K37" s="71" t="s">
        <v>150</v>
      </c>
      <c r="L37" s="69" t="s">
        <v>160</v>
      </c>
    </row>
    <row r="38" spans="2:12" ht="13.5">
      <c r="B38" s="73" t="s">
        <v>82</v>
      </c>
      <c r="C38" s="74">
        <f>E26</f>
        <v>0</v>
      </c>
      <c r="D38" s="305">
        <f>C38+C39</f>
        <v>0</v>
      </c>
      <c r="E38" s="74">
        <f>SUM(F26:N26)</f>
        <v>0</v>
      </c>
      <c r="F38" s="305">
        <f>E38+E39</f>
        <v>0</v>
      </c>
      <c r="H38" s="73" t="s">
        <v>82</v>
      </c>
      <c r="I38" s="74"/>
      <c r="J38" s="74"/>
      <c r="K38" s="74"/>
      <c r="L38" s="305"/>
    </row>
    <row r="39" spans="2:12" ht="13.5">
      <c r="B39" s="70" t="s">
        <v>83</v>
      </c>
      <c r="C39" s="75">
        <f>E35</f>
        <v>0</v>
      </c>
      <c r="D39" s="306"/>
      <c r="E39" s="75">
        <f>SUM(F35:N35)</f>
        <v>0</v>
      </c>
      <c r="F39" s="306"/>
      <c r="H39" s="70" t="s">
        <v>83</v>
      </c>
      <c r="I39" s="74"/>
      <c r="J39" s="74"/>
      <c r="K39" s="75"/>
      <c r="L39" s="393"/>
    </row>
    <row r="40" spans="2:6" s="121" customFormat="1" ht="13.5">
      <c r="B40" s="123"/>
      <c r="C40" s="126"/>
      <c r="D40" s="126"/>
      <c r="E40" s="123"/>
      <c r="F40" s="123"/>
    </row>
    <row r="41" spans="6:10" s="121" customFormat="1" ht="13.5">
      <c r="F41" s="122"/>
      <c r="J41" s="126"/>
    </row>
    <row r="42" spans="2:10" s="121" customFormat="1" ht="13.5" hidden="1">
      <c r="B42" s="121" t="s">
        <v>66</v>
      </c>
      <c r="C42" s="122"/>
      <c r="J42" s="126"/>
    </row>
    <row r="43" spans="1:24" s="121" customFormat="1" ht="12.75" customHeight="1" hidden="1">
      <c r="A43" s="381" t="s">
        <v>107</v>
      </c>
      <c r="B43" s="381" t="s">
        <v>104</v>
      </c>
      <c r="C43" s="122" t="s">
        <v>65</v>
      </c>
      <c r="D43" s="157" t="s">
        <v>1</v>
      </c>
      <c r="E43" s="157" t="s">
        <v>48</v>
      </c>
      <c r="F43" s="158" t="s">
        <v>31</v>
      </c>
      <c r="G43" s="158" t="s">
        <v>27</v>
      </c>
      <c r="H43" s="158" t="s">
        <v>28</v>
      </c>
      <c r="I43" s="158" t="s">
        <v>29</v>
      </c>
      <c r="J43" s="164" t="s">
        <v>47</v>
      </c>
      <c r="K43" s="158" t="s">
        <v>32</v>
      </c>
      <c r="L43" s="158" t="s">
        <v>46</v>
      </c>
      <c r="M43" s="158" t="s">
        <v>33</v>
      </c>
      <c r="N43" s="158" t="s">
        <v>34</v>
      </c>
      <c r="O43" s="158" t="s">
        <v>35</v>
      </c>
      <c r="P43" s="158" t="s">
        <v>2</v>
      </c>
      <c r="Q43" s="158" t="s">
        <v>3</v>
      </c>
      <c r="R43" s="158" t="s">
        <v>4</v>
      </c>
      <c r="S43" s="158" t="s">
        <v>5</v>
      </c>
      <c r="T43" s="158" t="s">
        <v>6</v>
      </c>
      <c r="U43" s="158" t="s">
        <v>7</v>
      </c>
      <c r="V43" s="158" t="s">
        <v>37</v>
      </c>
      <c r="W43" s="158" t="s">
        <v>8</v>
      </c>
      <c r="X43" s="158" t="s">
        <v>36</v>
      </c>
    </row>
    <row r="44" spans="1:21" s="121" customFormat="1" ht="12.75" customHeight="1" hidden="1">
      <c r="A44" s="381"/>
      <c r="B44" s="381"/>
      <c r="C44" s="122">
        <f>DCOUNT(ｴﾝﾄﾘｰCSV1!$A$1:$S$101,ｴﾝﾄﾘｰCSV1!$A$1,D43:V44)</f>
        <v>0</v>
      </c>
      <c r="F44" s="121">
        <v>1</v>
      </c>
      <c r="J44" s="126"/>
      <c r="L44" s="121">
        <v>1</v>
      </c>
      <c r="U44" s="121">
        <v>10050</v>
      </c>
    </row>
    <row r="45" spans="1:24" s="121" customFormat="1" ht="12.75" customHeight="1" hidden="1">
      <c r="A45" s="381"/>
      <c r="B45" s="381" t="s">
        <v>68</v>
      </c>
      <c r="C45" s="122" t="s">
        <v>65</v>
      </c>
      <c r="D45" s="157" t="s">
        <v>1</v>
      </c>
      <c r="E45" s="157" t="s">
        <v>48</v>
      </c>
      <c r="F45" s="158" t="s">
        <v>31</v>
      </c>
      <c r="G45" s="158" t="s">
        <v>27</v>
      </c>
      <c r="H45" s="158" t="s">
        <v>28</v>
      </c>
      <c r="I45" s="158" t="s">
        <v>29</v>
      </c>
      <c r="J45" s="164" t="s">
        <v>47</v>
      </c>
      <c r="K45" s="158" t="s">
        <v>32</v>
      </c>
      <c r="L45" s="158" t="s">
        <v>46</v>
      </c>
      <c r="M45" s="158" t="s">
        <v>33</v>
      </c>
      <c r="N45" s="158" t="s">
        <v>34</v>
      </c>
      <c r="O45" s="158" t="s">
        <v>35</v>
      </c>
      <c r="P45" s="158" t="s">
        <v>2</v>
      </c>
      <c r="Q45" s="158" t="s">
        <v>3</v>
      </c>
      <c r="R45" s="158" t="s">
        <v>4</v>
      </c>
      <c r="S45" s="158" t="s">
        <v>5</v>
      </c>
      <c r="T45" s="158" t="s">
        <v>6</v>
      </c>
      <c r="U45" s="158" t="s">
        <v>7</v>
      </c>
      <c r="V45" s="158" t="s">
        <v>37</v>
      </c>
      <c r="W45" s="158" t="s">
        <v>8</v>
      </c>
      <c r="X45" s="158" t="s">
        <v>36</v>
      </c>
    </row>
    <row r="46" spans="1:21" s="121" customFormat="1" ht="12.75" customHeight="1" hidden="1">
      <c r="A46" s="381"/>
      <c r="B46" s="381"/>
      <c r="C46" s="122">
        <f>DCOUNT(ｴﾝﾄﾘｰCSV1!$A$1:$S$101,ｴﾝﾄﾘｰCSV1!$A$1,D45:V46)</f>
        <v>0</v>
      </c>
      <c r="F46" s="121">
        <v>1</v>
      </c>
      <c r="J46" s="126"/>
      <c r="L46" s="121">
        <v>1</v>
      </c>
      <c r="U46" s="121">
        <v>20050</v>
      </c>
    </row>
    <row r="47" spans="1:24" s="121" customFormat="1" ht="12.75" customHeight="1" hidden="1">
      <c r="A47" s="381"/>
      <c r="B47" s="381" t="s">
        <v>67</v>
      </c>
      <c r="C47" s="122" t="s">
        <v>65</v>
      </c>
      <c r="D47" s="157" t="s">
        <v>1</v>
      </c>
      <c r="E47" s="157" t="s">
        <v>48</v>
      </c>
      <c r="F47" s="158" t="s">
        <v>31</v>
      </c>
      <c r="G47" s="158" t="s">
        <v>27</v>
      </c>
      <c r="H47" s="158" t="s">
        <v>28</v>
      </c>
      <c r="I47" s="158" t="s">
        <v>29</v>
      </c>
      <c r="J47" s="164" t="s">
        <v>47</v>
      </c>
      <c r="K47" s="158" t="s">
        <v>32</v>
      </c>
      <c r="L47" s="158" t="s">
        <v>46</v>
      </c>
      <c r="M47" s="158" t="s">
        <v>33</v>
      </c>
      <c r="N47" s="158" t="s">
        <v>34</v>
      </c>
      <c r="O47" s="158" t="s">
        <v>35</v>
      </c>
      <c r="P47" s="158" t="s">
        <v>2</v>
      </c>
      <c r="Q47" s="158" t="s">
        <v>3</v>
      </c>
      <c r="R47" s="158" t="s">
        <v>4</v>
      </c>
      <c r="S47" s="158" t="s">
        <v>5</v>
      </c>
      <c r="T47" s="158" t="s">
        <v>6</v>
      </c>
      <c r="U47" s="158" t="s">
        <v>7</v>
      </c>
      <c r="V47" s="158" t="s">
        <v>37</v>
      </c>
      <c r="W47" s="158" t="s">
        <v>8</v>
      </c>
      <c r="X47" s="158" t="s">
        <v>36</v>
      </c>
    </row>
    <row r="48" spans="1:21" s="121" customFormat="1" ht="12.75" customHeight="1" hidden="1">
      <c r="A48" s="381"/>
      <c r="B48" s="381"/>
      <c r="C48" s="122">
        <f>DCOUNT(ｴﾝﾄﾘｰCSV1!$A$1:$S$101,ｴﾝﾄﾘｰCSV1!$A$1,D47:V48)</f>
        <v>0</v>
      </c>
      <c r="F48" s="121">
        <v>1</v>
      </c>
      <c r="J48" s="126"/>
      <c r="L48" s="121">
        <v>1</v>
      </c>
      <c r="U48" s="121">
        <v>30050</v>
      </c>
    </row>
    <row r="49" spans="1:24" s="121" customFormat="1" ht="12.75" customHeight="1" hidden="1">
      <c r="A49" s="381"/>
      <c r="B49" s="381" t="s">
        <v>105</v>
      </c>
      <c r="C49" s="122" t="s">
        <v>65</v>
      </c>
      <c r="D49" s="157" t="s">
        <v>1</v>
      </c>
      <c r="E49" s="157" t="s">
        <v>48</v>
      </c>
      <c r="F49" s="158" t="s">
        <v>31</v>
      </c>
      <c r="G49" s="158" t="s">
        <v>27</v>
      </c>
      <c r="H49" s="158" t="s">
        <v>28</v>
      </c>
      <c r="I49" s="158" t="s">
        <v>29</v>
      </c>
      <c r="J49" s="164" t="s">
        <v>47</v>
      </c>
      <c r="K49" s="158" t="s">
        <v>32</v>
      </c>
      <c r="L49" s="158" t="s">
        <v>46</v>
      </c>
      <c r="M49" s="158" t="s">
        <v>33</v>
      </c>
      <c r="N49" s="158" t="s">
        <v>34</v>
      </c>
      <c r="O49" s="158" t="s">
        <v>35</v>
      </c>
      <c r="P49" s="158" t="s">
        <v>2</v>
      </c>
      <c r="Q49" s="158" t="s">
        <v>3</v>
      </c>
      <c r="R49" s="158" t="s">
        <v>4</v>
      </c>
      <c r="S49" s="158" t="s">
        <v>5</v>
      </c>
      <c r="T49" s="158" t="s">
        <v>6</v>
      </c>
      <c r="U49" s="158" t="s">
        <v>7</v>
      </c>
      <c r="V49" s="158" t="s">
        <v>37</v>
      </c>
      <c r="W49" s="158" t="s">
        <v>8</v>
      </c>
      <c r="X49" s="158" t="s">
        <v>36</v>
      </c>
    </row>
    <row r="50" spans="1:21" s="121" customFormat="1" ht="12.75" customHeight="1" hidden="1">
      <c r="A50" s="381"/>
      <c r="B50" s="381"/>
      <c r="C50" s="122">
        <f>DCOUNT(ｴﾝﾄﾘｰCSV1!$A$1:$S$101,ｴﾝﾄﾘｰCSV1!$A$1,D49:V50)</f>
        <v>0</v>
      </c>
      <c r="F50" s="121">
        <v>1</v>
      </c>
      <c r="J50" s="126"/>
      <c r="L50" s="121">
        <v>1</v>
      </c>
      <c r="U50" s="121">
        <v>40050</v>
      </c>
    </row>
    <row r="51" spans="1:24" s="121" customFormat="1" ht="12.75" customHeight="1" hidden="1">
      <c r="A51" s="381" t="s">
        <v>152</v>
      </c>
      <c r="B51" s="381" t="s">
        <v>104</v>
      </c>
      <c r="C51" s="122" t="s">
        <v>65</v>
      </c>
      <c r="D51" s="157" t="s">
        <v>1</v>
      </c>
      <c r="E51" s="157" t="s">
        <v>48</v>
      </c>
      <c r="F51" s="158" t="s">
        <v>31</v>
      </c>
      <c r="G51" s="158" t="s">
        <v>27</v>
      </c>
      <c r="H51" s="158" t="s">
        <v>28</v>
      </c>
      <c r="I51" s="158" t="s">
        <v>29</v>
      </c>
      <c r="J51" s="164" t="s">
        <v>47</v>
      </c>
      <c r="K51" s="158" t="s">
        <v>32</v>
      </c>
      <c r="L51" s="158" t="s">
        <v>46</v>
      </c>
      <c r="M51" s="158" t="s">
        <v>33</v>
      </c>
      <c r="N51" s="158" t="s">
        <v>34</v>
      </c>
      <c r="O51" s="158" t="s">
        <v>35</v>
      </c>
      <c r="P51" s="158" t="s">
        <v>2</v>
      </c>
      <c r="Q51" s="158" t="s">
        <v>3</v>
      </c>
      <c r="R51" s="158" t="s">
        <v>4</v>
      </c>
      <c r="S51" s="158" t="s">
        <v>5</v>
      </c>
      <c r="T51" s="158" t="s">
        <v>6</v>
      </c>
      <c r="U51" s="158" t="s">
        <v>7</v>
      </c>
      <c r="V51" s="158" t="s">
        <v>37</v>
      </c>
      <c r="W51" s="158" t="s">
        <v>8</v>
      </c>
      <c r="X51" s="158" t="s">
        <v>36</v>
      </c>
    </row>
    <row r="52" spans="1:21" s="121" customFormat="1" ht="12.75" customHeight="1" hidden="1">
      <c r="A52" s="381"/>
      <c r="B52" s="381"/>
      <c r="C52" s="122">
        <f>DCOUNT(ｴﾝﾄﾘｰCSV1!$A$1:$S$101,ｴﾝﾄﾘｰCSV1!$A$1,D51:V52)</f>
        <v>0</v>
      </c>
      <c r="F52" s="121">
        <v>1</v>
      </c>
      <c r="J52" s="126"/>
      <c r="L52" s="121">
        <v>2</v>
      </c>
      <c r="U52" s="121">
        <v>10050</v>
      </c>
    </row>
    <row r="53" spans="1:24" s="121" customFormat="1" ht="12.75" customHeight="1" hidden="1">
      <c r="A53" s="381"/>
      <c r="B53" s="381" t="s">
        <v>68</v>
      </c>
      <c r="C53" s="122" t="s">
        <v>65</v>
      </c>
      <c r="D53" s="157" t="s">
        <v>1</v>
      </c>
      <c r="E53" s="157" t="s">
        <v>48</v>
      </c>
      <c r="F53" s="158" t="s">
        <v>31</v>
      </c>
      <c r="G53" s="158" t="s">
        <v>27</v>
      </c>
      <c r="H53" s="158" t="s">
        <v>28</v>
      </c>
      <c r="I53" s="158" t="s">
        <v>29</v>
      </c>
      <c r="J53" s="164" t="s">
        <v>47</v>
      </c>
      <c r="K53" s="158" t="s">
        <v>32</v>
      </c>
      <c r="L53" s="158" t="s">
        <v>46</v>
      </c>
      <c r="M53" s="158" t="s">
        <v>33</v>
      </c>
      <c r="N53" s="158" t="s">
        <v>34</v>
      </c>
      <c r="O53" s="158" t="s">
        <v>35</v>
      </c>
      <c r="P53" s="158" t="s">
        <v>2</v>
      </c>
      <c r="Q53" s="158" t="s">
        <v>3</v>
      </c>
      <c r="R53" s="158" t="s">
        <v>4</v>
      </c>
      <c r="S53" s="158" t="s">
        <v>5</v>
      </c>
      <c r="T53" s="158" t="s">
        <v>6</v>
      </c>
      <c r="U53" s="158" t="s">
        <v>7</v>
      </c>
      <c r="V53" s="158" t="s">
        <v>37</v>
      </c>
      <c r="W53" s="158" t="s">
        <v>8</v>
      </c>
      <c r="X53" s="158" t="s">
        <v>36</v>
      </c>
    </row>
    <row r="54" spans="1:21" s="121" customFormat="1" ht="12.75" customHeight="1" hidden="1">
      <c r="A54" s="381"/>
      <c r="B54" s="381"/>
      <c r="C54" s="122">
        <f>DCOUNT(ｴﾝﾄﾘｰCSV1!$A$1:$S$101,ｴﾝﾄﾘｰCSV1!$A$1,D53:V54)</f>
        <v>0</v>
      </c>
      <c r="F54" s="121">
        <v>1</v>
      </c>
      <c r="J54" s="126"/>
      <c r="L54" s="121">
        <v>2</v>
      </c>
      <c r="U54" s="121">
        <v>20050</v>
      </c>
    </row>
    <row r="55" spans="1:24" s="121" customFormat="1" ht="12.75" customHeight="1" hidden="1">
      <c r="A55" s="381"/>
      <c r="B55" s="381" t="s">
        <v>67</v>
      </c>
      <c r="C55" s="122" t="s">
        <v>65</v>
      </c>
      <c r="D55" s="157" t="s">
        <v>1</v>
      </c>
      <c r="E55" s="157" t="s">
        <v>48</v>
      </c>
      <c r="F55" s="158" t="s">
        <v>31</v>
      </c>
      <c r="G55" s="158" t="s">
        <v>27</v>
      </c>
      <c r="H55" s="158" t="s">
        <v>28</v>
      </c>
      <c r="I55" s="158" t="s">
        <v>29</v>
      </c>
      <c r="J55" s="164" t="s">
        <v>47</v>
      </c>
      <c r="K55" s="158" t="s">
        <v>32</v>
      </c>
      <c r="L55" s="158" t="s">
        <v>46</v>
      </c>
      <c r="M55" s="158" t="s">
        <v>33</v>
      </c>
      <c r="N55" s="158" t="s">
        <v>34</v>
      </c>
      <c r="O55" s="158" t="s">
        <v>35</v>
      </c>
      <c r="P55" s="158" t="s">
        <v>2</v>
      </c>
      <c r="Q55" s="158" t="s">
        <v>3</v>
      </c>
      <c r="R55" s="158" t="s">
        <v>4</v>
      </c>
      <c r="S55" s="158" t="s">
        <v>5</v>
      </c>
      <c r="T55" s="158" t="s">
        <v>6</v>
      </c>
      <c r="U55" s="158" t="s">
        <v>7</v>
      </c>
      <c r="V55" s="158" t="s">
        <v>37</v>
      </c>
      <c r="W55" s="158" t="s">
        <v>8</v>
      </c>
      <c r="X55" s="158" t="s">
        <v>36</v>
      </c>
    </row>
    <row r="56" spans="1:21" s="121" customFormat="1" ht="12.75" customHeight="1" hidden="1">
      <c r="A56" s="381"/>
      <c r="B56" s="381"/>
      <c r="C56" s="122">
        <f>DCOUNT(ｴﾝﾄﾘｰCSV1!$A$1:$S$101,ｴﾝﾄﾘｰCSV1!$A$1,D55:V56)</f>
        <v>0</v>
      </c>
      <c r="F56" s="121">
        <v>1</v>
      </c>
      <c r="J56" s="126"/>
      <c r="L56" s="121">
        <v>2</v>
      </c>
      <c r="U56" s="121">
        <v>30050</v>
      </c>
    </row>
    <row r="57" spans="1:24" s="121" customFormat="1" ht="12.75" customHeight="1" hidden="1">
      <c r="A57" s="381"/>
      <c r="B57" s="381" t="s">
        <v>105</v>
      </c>
      <c r="C57" s="122" t="s">
        <v>65</v>
      </c>
      <c r="D57" s="157" t="s">
        <v>1</v>
      </c>
      <c r="E57" s="157" t="s">
        <v>48</v>
      </c>
      <c r="F57" s="158" t="s">
        <v>31</v>
      </c>
      <c r="G57" s="158" t="s">
        <v>27</v>
      </c>
      <c r="H57" s="158" t="s">
        <v>28</v>
      </c>
      <c r="I57" s="158" t="s">
        <v>29</v>
      </c>
      <c r="J57" s="164" t="s">
        <v>47</v>
      </c>
      <c r="K57" s="158" t="s">
        <v>32</v>
      </c>
      <c r="L57" s="158" t="s">
        <v>46</v>
      </c>
      <c r="M57" s="158" t="s">
        <v>33</v>
      </c>
      <c r="N57" s="158" t="s">
        <v>34</v>
      </c>
      <c r="O57" s="158" t="s">
        <v>35</v>
      </c>
      <c r="P57" s="158" t="s">
        <v>2</v>
      </c>
      <c r="Q57" s="158" t="s">
        <v>3</v>
      </c>
      <c r="R57" s="158" t="s">
        <v>4</v>
      </c>
      <c r="S57" s="158" t="s">
        <v>5</v>
      </c>
      <c r="T57" s="158" t="s">
        <v>6</v>
      </c>
      <c r="U57" s="158" t="s">
        <v>7</v>
      </c>
      <c r="V57" s="158" t="s">
        <v>37</v>
      </c>
      <c r="W57" s="158" t="s">
        <v>8</v>
      </c>
      <c r="X57" s="158" t="s">
        <v>36</v>
      </c>
    </row>
    <row r="58" spans="1:21" s="121" customFormat="1" ht="12.75" customHeight="1" hidden="1">
      <c r="A58" s="381"/>
      <c r="B58" s="381"/>
      <c r="C58" s="122">
        <f>DCOUNT(ｴﾝﾄﾘｰCSV1!$A$1:$S$101,ｴﾝﾄﾘｰCSV1!$A$1,D57:V58)</f>
        <v>0</v>
      </c>
      <c r="F58" s="121">
        <v>1</v>
      </c>
      <c r="J58" s="126"/>
      <c r="L58" s="121">
        <v>2</v>
      </c>
      <c r="U58" s="121">
        <v>40050</v>
      </c>
    </row>
    <row r="59" spans="1:24" s="121" customFormat="1" ht="12.75" customHeight="1" hidden="1">
      <c r="A59" s="381" t="s">
        <v>156</v>
      </c>
      <c r="B59" s="381" t="s">
        <v>104</v>
      </c>
      <c r="C59" s="122" t="s">
        <v>65</v>
      </c>
      <c r="D59" s="157" t="s">
        <v>1</v>
      </c>
      <c r="E59" s="157" t="s">
        <v>48</v>
      </c>
      <c r="F59" s="158" t="s">
        <v>31</v>
      </c>
      <c r="G59" s="158" t="s">
        <v>27</v>
      </c>
      <c r="H59" s="158" t="s">
        <v>28</v>
      </c>
      <c r="I59" s="158" t="s">
        <v>29</v>
      </c>
      <c r="J59" s="164" t="s">
        <v>47</v>
      </c>
      <c r="K59" s="158" t="s">
        <v>32</v>
      </c>
      <c r="L59" s="158" t="s">
        <v>46</v>
      </c>
      <c r="M59" s="158" t="s">
        <v>33</v>
      </c>
      <c r="N59" s="158" t="s">
        <v>34</v>
      </c>
      <c r="O59" s="158" t="s">
        <v>35</v>
      </c>
      <c r="P59" s="158" t="s">
        <v>2</v>
      </c>
      <c r="Q59" s="158" t="s">
        <v>3</v>
      </c>
      <c r="R59" s="158" t="s">
        <v>4</v>
      </c>
      <c r="S59" s="158" t="s">
        <v>5</v>
      </c>
      <c r="T59" s="158" t="s">
        <v>6</v>
      </c>
      <c r="U59" s="158" t="s">
        <v>7</v>
      </c>
      <c r="V59" s="158" t="s">
        <v>37</v>
      </c>
      <c r="W59" s="158" t="s">
        <v>8</v>
      </c>
      <c r="X59" s="158" t="s">
        <v>36</v>
      </c>
    </row>
    <row r="60" spans="1:21" s="121" customFormat="1" ht="12.75" customHeight="1" hidden="1">
      <c r="A60" s="381"/>
      <c r="B60" s="381"/>
      <c r="C60" s="122">
        <f>DCOUNT(ｴﾝﾄﾘｰCSV1!$A$1:$S$101,ｴﾝﾄﾘｰCSV1!$A$1,D59:V60)</f>
        <v>0</v>
      </c>
      <c r="F60" s="121">
        <v>1</v>
      </c>
      <c r="J60" s="126"/>
      <c r="L60" s="121">
        <v>3</v>
      </c>
      <c r="U60" s="121">
        <v>10050</v>
      </c>
    </row>
    <row r="61" spans="1:24" s="121" customFormat="1" ht="12.75" customHeight="1" hidden="1">
      <c r="A61" s="381"/>
      <c r="B61" s="381" t="s">
        <v>153</v>
      </c>
      <c r="C61" s="122" t="s">
        <v>65</v>
      </c>
      <c r="D61" s="157" t="s">
        <v>1</v>
      </c>
      <c r="E61" s="157" t="s">
        <v>48</v>
      </c>
      <c r="F61" s="158" t="s">
        <v>31</v>
      </c>
      <c r="G61" s="158" t="s">
        <v>27</v>
      </c>
      <c r="H61" s="158" t="s">
        <v>28</v>
      </c>
      <c r="I61" s="158" t="s">
        <v>29</v>
      </c>
      <c r="J61" s="164" t="s">
        <v>47</v>
      </c>
      <c r="K61" s="158" t="s">
        <v>32</v>
      </c>
      <c r="L61" s="158" t="s">
        <v>46</v>
      </c>
      <c r="M61" s="158" t="s">
        <v>33</v>
      </c>
      <c r="N61" s="158" t="s">
        <v>34</v>
      </c>
      <c r="O61" s="158" t="s">
        <v>35</v>
      </c>
      <c r="P61" s="158" t="s">
        <v>2</v>
      </c>
      <c r="Q61" s="158" t="s">
        <v>3</v>
      </c>
      <c r="R61" s="158" t="s">
        <v>4</v>
      </c>
      <c r="S61" s="158" t="s">
        <v>5</v>
      </c>
      <c r="T61" s="158" t="s">
        <v>6</v>
      </c>
      <c r="U61" s="158" t="s">
        <v>7</v>
      </c>
      <c r="V61" s="158" t="s">
        <v>37</v>
      </c>
      <c r="W61" s="158" t="s">
        <v>8</v>
      </c>
      <c r="X61" s="158" t="s">
        <v>36</v>
      </c>
    </row>
    <row r="62" spans="1:21" s="121" customFormat="1" ht="12.75" customHeight="1" hidden="1">
      <c r="A62" s="381"/>
      <c r="B62" s="381"/>
      <c r="C62" s="122">
        <f>DCOUNT(ｴﾝﾄﾘｰCSV1!$A$1:$S$101,ｴﾝﾄﾘｰCSV1!$A$1,D61:V62)</f>
        <v>0</v>
      </c>
      <c r="F62" s="121">
        <v>1</v>
      </c>
      <c r="J62" s="126"/>
      <c r="L62" s="121">
        <v>3</v>
      </c>
      <c r="U62" s="121">
        <v>10100</v>
      </c>
    </row>
    <row r="63" spans="1:24" s="121" customFormat="1" ht="12.75" customHeight="1" hidden="1">
      <c r="A63" s="381"/>
      <c r="B63" s="381" t="s">
        <v>68</v>
      </c>
      <c r="C63" s="122" t="s">
        <v>65</v>
      </c>
      <c r="D63" s="157" t="s">
        <v>1</v>
      </c>
      <c r="E63" s="157" t="s">
        <v>48</v>
      </c>
      <c r="F63" s="158" t="s">
        <v>31</v>
      </c>
      <c r="G63" s="158" t="s">
        <v>27</v>
      </c>
      <c r="H63" s="158" t="s">
        <v>28</v>
      </c>
      <c r="I63" s="158" t="s">
        <v>29</v>
      </c>
      <c r="J63" s="164" t="s">
        <v>47</v>
      </c>
      <c r="K63" s="158" t="s">
        <v>32</v>
      </c>
      <c r="L63" s="158" t="s">
        <v>46</v>
      </c>
      <c r="M63" s="158" t="s">
        <v>33</v>
      </c>
      <c r="N63" s="158" t="s">
        <v>34</v>
      </c>
      <c r="O63" s="158" t="s">
        <v>35</v>
      </c>
      <c r="P63" s="158" t="s">
        <v>2</v>
      </c>
      <c r="Q63" s="158" t="s">
        <v>3</v>
      </c>
      <c r="R63" s="158" t="s">
        <v>4</v>
      </c>
      <c r="S63" s="158" t="s">
        <v>5</v>
      </c>
      <c r="T63" s="158" t="s">
        <v>6</v>
      </c>
      <c r="U63" s="158" t="s">
        <v>7</v>
      </c>
      <c r="V63" s="158" t="s">
        <v>37</v>
      </c>
      <c r="W63" s="158" t="s">
        <v>8</v>
      </c>
      <c r="X63" s="158" t="s">
        <v>36</v>
      </c>
    </row>
    <row r="64" spans="1:21" s="121" customFormat="1" ht="12.75" customHeight="1" hidden="1">
      <c r="A64" s="381"/>
      <c r="B64" s="381"/>
      <c r="C64" s="122">
        <f>DCOUNT(ｴﾝﾄﾘｰCSV1!$A$1:$S$101,ｴﾝﾄﾘｰCSV1!$A$1,D63:V64)</f>
        <v>0</v>
      </c>
      <c r="F64" s="121">
        <v>1</v>
      </c>
      <c r="J64" s="126"/>
      <c r="L64" s="121">
        <v>3</v>
      </c>
      <c r="U64" s="121">
        <v>20050</v>
      </c>
    </row>
    <row r="65" spans="1:24" s="121" customFormat="1" ht="12.75" customHeight="1" hidden="1">
      <c r="A65" s="381"/>
      <c r="B65" s="381" t="s">
        <v>154</v>
      </c>
      <c r="C65" s="122" t="s">
        <v>65</v>
      </c>
      <c r="D65" s="157" t="s">
        <v>1</v>
      </c>
      <c r="E65" s="157" t="s">
        <v>48</v>
      </c>
      <c r="F65" s="158" t="s">
        <v>31</v>
      </c>
      <c r="G65" s="158" t="s">
        <v>27</v>
      </c>
      <c r="H65" s="158" t="s">
        <v>28</v>
      </c>
      <c r="I65" s="158" t="s">
        <v>29</v>
      </c>
      <c r="J65" s="164" t="s">
        <v>47</v>
      </c>
      <c r="K65" s="158" t="s">
        <v>32</v>
      </c>
      <c r="L65" s="158" t="s">
        <v>46</v>
      </c>
      <c r="M65" s="158" t="s">
        <v>33</v>
      </c>
      <c r="N65" s="158" t="s">
        <v>34</v>
      </c>
      <c r="O65" s="158" t="s">
        <v>35</v>
      </c>
      <c r="P65" s="158" t="s">
        <v>2</v>
      </c>
      <c r="Q65" s="158" t="s">
        <v>3</v>
      </c>
      <c r="R65" s="158" t="s">
        <v>4</v>
      </c>
      <c r="S65" s="158" t="s">
        <v>5</v>
      </c>
      <c r="T65" s="158" t="s">
        <v>6</v>
      </c>
      <c r="U65" s="158" t="s">
        <v>7</v>
      </c>
      <c r="V65" s="158" t="s">
        <v>37</v>
      </c>
      <c r="W65" s="158" t="s">
        <v>8</v>
      </c>
      <c r="X65" s="158" t="s">
        <v>36</v>
      </c>
    </row>
    <row r="66" spans="1:21" s="121" customFormat="1" ht="12.75" customHeight="1" hidden="1">
      <c r="A66" s="381"/>
      <c r="B66" s="381"/>
      <c r="C66" s="122">
        <f>DCOUNT(ｴﾝﾄﾘｰCSV1!$A$1:$S$101,ｴﾝﾄﾘｰCSV1!$A$1,D65:V66)</f>
        <v>0</v>
      </c>
      <c r="F66" s="121">
        <v>1</v>
      </c>
      <c r="J66" s="126"/>
      <c r="L66" s="121">
        <v>3</v>
      </c>
      <c r="U66" s="121">
        <v>20100</v>
      </c>
    </row>
    <row r="67" spans="1:24" s="121" customFormat="1" ht="12.75" customHeight="1" hidden="1">
      <c r="A67" s="381"/>
      <c r="B67" s="381" t="s">
        <v>67</v>
      </c>
      <c r="C67" s="122" t="s">
        <v>65</v>
      </c>
      <c r="D67" s="157" t="s">
        <v>1</v>
      </c>
      <c r="E67" s="157" t="s">
        <v>48</v>
      </c>
      <c r="F67" s="158" t="s">
        <v>31</v>
      </c>
      <c r="G67" s="158" t="s">
        <v>27</v>
      </c>
      <c r="H67" s="158" t="s">
        <v>28</v>
      </c>
      <c r="I67" s="158" t="s">
        <v>29</v>
      </c>
      <c r="J67" s="164" t="s">
        <v>47</v>
      </c>
      <c r="K67" s="158" t="s">
        <v>32</v>
      </c>
      <c r="L67" s="158" t="s">
        <v>46</v>
      </c>
      <c r="M67" s="158" t="s">
        <v>33</v>
      </c>
      <c r="N67" s="158" t="s">
        <v>34</v>
      </c>
      <c r="O67" s="158" t="s">
        <v>35</v>
      </c>
      <c r="P67" s="158" t="s">
        <v>2</v>
      </c>
      <c r="Q67" s="158" t="s">
        <v>3</v>
      </c>
      <c r="R67" s="158" t="s">
        <v>4</v>
      </c>
      <c r="S67" s="158" t="s">
        <v>5</v>
      </c>
      <c r="T67" s="158" t="s">
        <v>6</v>
      </c>
      <c r="U67" s="158" t="s">
        <v>7</v>
      </c>
      <c r="V67" s="158" t="s">
        <v>37</v>
      </c>
      <c r="W67" s="158" t="s">
        <v>8</v>
      </c>
      <c r="X67" s="158" t="s">
        <v>36</v>
      </c>
    </row>
    <row r="68" spans="1:21" s="121" customFormat="1" ht="12.75" customHeight="1" hidden="1">
      <c r="A68" s="381"/>
      <c r="B68" s="381"/>
      <c r="C68" s="122">
        <f>DCOUNT(ｴﾝﾄﾘｰCSV1!$A$1:$S$101,ｴﾝﾄﾘｰCSV1!$A$1,D67:V68)</f>
        <v>0</v>
      </c>
      <c r="F68" s="121">
        <v>1</v>
      </c>
      <c r="J68" s="126"/>
      <c r="L68" s="121">
        <v>3</v>
      </c>
      <c r="U68" s="121">
        <v>30050</v>
      </c>
    </row>
    <row r="69" spans="1:24" s="121" customFormat="1" ht="12.75" customHeight="1" hidden="1">
      <c r="A69" s="381"/>
      <c r="B69" s="381" t="s">
        <v>155</v>
      </c>
      <c r="C69" s="122" t="s">
        <v>65</v>
      </c>
      <c r="D69" s="157" t="s">
        <v>1</v>
      </c>
      <c r="E69" s="157" t="s">
        <v>48</v>
      </c>
      <c r="F69" s="158" t="s">
        <v>31</v>
      </c>
      <c r="G69" s="158" t="s">
        <v>27</v>
      </c>
      <c r="H69" s="158" t="s">
        <v>28</v>
      </c>
      <c r="I69" s="158" t="s">
        <v>29</v>
      </c>
      <c r="J69" s="164" t="s">
        <v>47</v>
      </c>
      <c r="K69" s="158" t="s">
        <v>32</v>
      </c>
      <c r="L69" s="158" t="s">
        <v>46</v>
      </c>
      <c r="M69" s="158" t="s">
        <v>33</v>
      </c>
      <c r="N69" s="158" t="s">
        <v>34</v>
      </c>
      <c r="O69" s="158" t="s">
        <v>35</v>
      </c>
      <c r="P69" s="158" t="s">
        <v>2</v>
      </c>
      <c r="Q69" s="158" t="s">
        <v>3</v>
      </c>
      <c r="R69" s="158" t="s">
        <v>4</v>
      </c>
      <c r="S69" s="158" t="s">
        <v>5</v>
      </c>
      <c r="T69" s="158" t="s">
        <v>6</v>
      </c>
      <c r="U69" s="158" t="s">
        <v>7</v>
      </c>
      <c r="V69" s="158" t="s">
        <v>37</v>
      </c>
      <c r="W69" s="158" t="s">
        <v>8</v>
      </c>
      <c r="X69" s="158" t="s">
        <v>36</v>
      </c>
    </row>
    <row r="70" spans="1:21" s="121" customFormat="1" ht="12.75" customHeight="1" hidden="1">
      <c r="A70" s="381"/>
      <c r="B70" s="381"/>
      <c r="C70" s="122">
        <f>DCOUNT(ｴﾝﾄﾘｰCSV1!$A$1:$S$101,ｴﾝﾄﾘｰCSV1!$A$1,D69:V70)</f>
        <v>0</v>
      </c>
      <c r="F70" s="121">
        <v>1</v>
      </c>
      <c r="J70" s="126"/>
      <c r="L70" s="121">
        <v>3</v>
      </c>
      <c r="U70" s="121">
        <v>30100</v>
      </c>
    </row>
    <row r="71" spans="1:24" s="121" customFormat="1" ht="12.75" customHeight="1" hidden="1">
      <c r="A71" s="381"/>
      <c r="B71" s="381" t="s">
        <v>105</v>
      </c>
      <c r="C71" s="122" t="s">
        <v>65</v>
      </c>
      <c r="D71" s="157" t="s">
        <v>1</v>
      </c>
      <c r="E71" s="157" t="s">
        <v>48</v>
      </c>
      <c r="F71" s="158" t="s">
        <v>31</v>
      </c>
      <c r="G71" s="158" t="s">
        <v>27</v>
      </c>
      <c r="H71" s="158" t="s">
        <v>28</v>
      </c>
      <c r="I71" s="158" t="s">
        <v>29</v>
      </c>
      <c r="J71" s="164" t="s">
        <v>47</v>
      </c>
      <c r="K71" s="158" t="s">
        <v>32</v>
      </c>
      <c r="L71" s="158" t="s">
        <v>46</v>
      </c>
      <c r="M71" s="158" t="s">
        <v>33</v>
      </c>
      <c r="N71" s="158" t="s">
        <v>34</v>
      </c>
      <c r="O71" s="158" t="s">
        <v>35</v>
      </c>
      <c r="P71" s="158" t="s">
        <v>2</v>
      </c>
      <c r="Q71" s="158" t="s">
        <v>3</v>
      </c>
      <c r="R71" s="158" t="s">
        <v>4</v>
      </c>
      <c r="S71" s="158" t="s">
        <v>5</v>
      </c>
      <c r="T71" s="158" t="s">
        <v>6</v>
      </c>
      <c r="U71" s="158" t="s">
        <v>7</v>
      </c>
      <c r="V71" s="158" t="s">
        <v>37</v>
      </c>
      <c r="W71" s="158" t="s">
        <v>8</v>
      </c>
      <c r="X71" s="158" t="s">
        <v>36</v>
      </c>
    </row>
    <row r="72" spans="1:21" s="121" customFormat="1" ht="12.75" customHeight="1" hidden="1">
      <c r="A72" s="381"/>
      <c r="B72" s="381"/>
      <c r="C72" s="122">
        <f>DCOUNT(ｴﾝﾄﾘｰCSV1!$A$1:$S$101,ｴﾝﾄﾘｰCSV1!$A$1,D71:V72)</f>
        <v>0</v>
      </c>
      <c r="F72" s="121">
        <v>1</v>
      </c>
      <c r="J72" s="126"/>
      <c r="L72" s="121">
        <v>3</v>
      </c>
      <c r="U72" s="121">
        <v>40050</v>
      </c>
    </row>
    <row r="73" spans="1:24" s="121" customFormat="1" ht="12.75" customHeight="1" hidden="1">
      <c r="A73" s="381"/>
      <c r="B73" s="381" t="s">
        <v>123</v>
      </c>
      <c r="C73" s="122" t="s">
        <v>65</v>
      </c>
      <c r="D73" s="157" t="s">
        <v>1</v>
      </c>
      <c r="E73" s="157" t="s">
        <v>48</v>
      </c>
      <c r="F73" s="158" t="s">
        <v>31</v>
      </c>
      <c r="G73" s="158" t="s">
        <v>27</v>
      </c>
      <c r="H73" s="158" t="s">
        <v>28</v>
      </c>
      <c r="I73" s="158" t="s">
        <v>29</v>
      </c>
      <c r="J73" s="164" t="s">
        <v>47</v>
      </c>
      <c r="K73" s="158" t="s">
        <v>32</v>
      </c>
      <c r="L73" s="158" t="s">
        <v>46</v>
      </c>
      <c r="M73" s="158" t="s">
        <v>33</v>
      </c>
      <c r="N73" s="158" t="s">
        <v>34</v>
      </c>
      <c r="O73" s="158" t="s">
        <v>35</v>
      </c>
      <c r="P73" s="158" t="s">
        <v>2</v>
      </c>
      <c r="Q73" s="158" t="s">
        <v>3</v>
      </c>
      <c r="R73" s="158" t="s">
        <v>4</v>
      </c>
      <c r="S73" s="158" t="s">
        <v>5</v>
      </c>
      <c r="T73" s="158" t="s">
        <v>6</v>
      </c>
      <c r="U73" s="158" t="s">
        <v>7</v>
      </c>
      <c r="V73" s="158" t="s">
        <v>37</v>
      </c>
      <c r="W73" s="158" t="s">
        <v>8</v>
      </c>
      <c r="X73" s="158" t="s">
        <v>36</v>
      </c>
    </row>
    <row r="74" spans="1:21" s="121" customFormat="1" ht="12.75" customHeight="1" hidden="1">
      <c r="A74" s="381"/>
      <c r="B74" s="381"/>
      <c r="C74" s="122">
        <f>DCOUNT(ｴﾝﾄﾘｰCSV1!$A$1:$S$101,ｴﾝﾄﾘｰCSV1!$A$1,D73:V74)</f>
        <v>0</v>
      </c>
      <c r="F74" s="121">
        <v>1</v>
      </c>
      <c r="J74" s="126"/>
      <c r="L74" s="121">
        <v>3</v>
      </c>
      <c r="U74" s="121">
        <v>40100</v>
      </c>
    </row>
    <row r="75" spans="1:24" s="121" customFormat="1" ht="12.75" customHeight="1" hidden="1">
      <c r="A75" s="381"/>
      <c r="B75" s="381" t="s">
        <v>41</v>
      </c>
      <c r="C75" s="122" t="s">
        <v>65</v>
      </c>
      <c r="D75" s="157" t="s">
        <v>1</v>
      </c>
      <c r="E75" s="157" t="s">
        <v>48</v>
      </c>
      <c r="F75" s="158" t="s">
        <v>31</v>
      </c>
      <c r="G75" s="158" t="s">
        <v>27</v>
      </c>
      <c r="H75" s="158" t="s">
        <v>28</v>
      </c>
      <c r="I75" s="158" t="s">
        <v>29</v>
      </c>
      <c r="J75" s="164" t="s">
        <v>47</v>
      </c>
      <c r="K75" s="158" t="s">
        <v>32</v>
      </c>
      <c r="L75" s="158" t="s">
        <v>46</v>
      </c>
      <c r="M75" s="158" t="s">
        <v>33</v>
      </c>
      <c r="N75" s="158" t="s">
        <v>34</v>
      </c>
      <c r="O75" s="158" t="s">
        <v>35</v>
      </c>
      <c r="P75" s="158" t="s">
        <v>2</v>
      </c>
      <c r="Q75" s="158" t="s">
        <v>3</v>
      </c>
      <c r="R75" s="158" t="s">
        <v>4</v>
      </c>
      <c r="S75" s="158" t="s">
        <v>5</v>
      </c>
      <c r="T75" s="158" t="s">
        <v>6</v>
      </c>
      <c r="U75" s="158" t="s">
        <v>7</v>
      </c>
      <c r="V75" s="158" t="s">
        <v>37</v>
      </c>
      <c r="W75" s="158" t="s">
        <v>8</v>
      </c>
      <c r="X75" s="158" t="s">
        <v>36</v>
      </c>
    </row>
    <row r="76" spans="1:21" s="121" customFormat="1" ht="12.75" customHeight="1" hidden="1">
      <c r="A76" s="381"/>
      <c r="B76" s="381"/>
      <c r="C76" s="122">
        <f>DCOUNT(ｴﾝﾄﾘｰCSV1!$A$1:$S$101,ｴﾝﾄﾘｰCSV1!$A$1,D75:V76)</f>
        <v>0</v>
      </c>
      <c r="F76" s="121">
        <v>1</v>
      </c>
      <c r="J76" s="126"/>
      <c r="L76" s="121">
        <v>3</v>
      </c>
      <c r="U76" s="121">
        <v>50200</v>
      </c>
    </row>
    <row r="77" spans="1:24" s="121" customFormat="1" ht="12.75" customHeight="1" hidden="1">
      <c r="A77" s="381" t="s">
        <v>157</v>
      </c>
      <c r="B77" s="381" t="s">
        <v>104</v>
      </c>
      <c r="C77" s="122" t="s">
        <v>65</v>
      </c>
      <c r="D77" s="157" t="s">
        <v>1</v>
      </c>
      <c r="E77" s="157" t="s">
        <v>48</v>
      </c>
      <c r="F77" s="158" t="s">
        <v>31</v>
      </c>
      <c r="G77" s="158" t="s">
        <v>27</v>
      </c>
      <c r="H77" s="158" t="s">
        <v>28</v>
      </c>
      <c r="I77" s="158" t="s">
        <v>29</v>
      </c>
      <c r="J77" s="164" t="s">
        <v>47</v>
      </c>
      <c r="K77" s="158" t="s">
        <v>32</v>
      </c>
      <c r="L77" s="158" t="s">
        <v>46</v>
      </c>
      <c r="M77" s="158" t="s">
        <v>33</v>
      </c>
      <c r="N77" s="158" t="s">
        <v>34</v>
      </c>
      <c r="O77" s="158" t="s">
        <v>35</v>
      </c>
      <c r="P77" s="158" t="s">
        <v>2</v>
      </c>
      <c r="Q77" s="158" t="s">
        <v>3</v>
      </c>
      <c r="R77" s="158" t="s">
        <v>4</v>
      </c>
      <c r="S77" s="158" t="s">
        <v>5</v>
      </c>
      <c r="T77" s="158" t="s">
        <v>6</v>
      </c>
      <c r="U77" s="158" t="s">
        <v>7</v>
      </c>
      <c r="V77" s="158" t="s">
        <v>37</v>
      </c>
      <c r="W77" s="158" t="s">
        <v>8</v>
      </c>
      <c r="X77" s="158" t="s">
        <v>36</v>
      </c>
    </row>
    <row r="78" spans="1:21" s="121" customFormat="1" ht="12.75" customHeight="1" hidden="1">
      <c r="A78" s="381"/>
      <c r="B78" s="381"/>
      <c r="C78" s="122">
        <f>DCOUNT(ｴﾝﾄﾘｰCSV2!$A$1:$S$101,ｴﾝﾄﾘｰCSV2!$A$1,D77:V78)</f>
        <v>0</v>
      </c>
      <c r="F78" s="121">
        <v>2</v>
      </c>
      <c r="J78" s="126"/>
      <c r="L78" s="121">
        <v>1</v>
      </c>
      <c r="U78" s="121">
        <v>10050</v>
      </c>
    </row>
    <row r="79" spans="1:24" s="121" customFormat="1" ht="12.75" customHeight="1" hidden="1">
      <c r="A79" s="381"/>
      <c r="B79" s="381" t="s">
        <v>68</v>
      </c>
      <c r="C79" s="122" t="s">
        <v>65</v>
      </c>
      <c r="D79" s="157" t="s">
        <v>1</v>
      </c>
      <c r="E79" s="157" t="s">
        <v>48</v>
      </c>
      <c r="F79" s="158" t="s">
        <v>31</v>
      </c>
      <c r="G79" s="158" t="s">
        <v>27</v>
      </c>
      <c r="H79" s="158" t="s">
        <v>28</v>
      </c>
      <c r="I79" s="158" t="s">
        <v>29</v>
      </c>
      <c r="J79" s="164" t="s">
        <v>47</v>
      </c>
      <c r="K79" s="158" t="s">
        <v>32</v>
      </c>
      <c r="L79" s="158" t="s">
        <v>46</v>
      </c>
      <c r="M79" s="158" t="s">
        <v>33</v>
      </c>
      <c r="N79" s="158" t="s">
        <v>34</v>
      </c>
      <c r="O79" s="158" t="s">
        <v>35</v>
      </c>
      <c r="P79" s="158" t="s">
        <v>2</v>
      </c>
      <c r="Q79" s="158" t="s">
        <v>3</v>
      </c>
      <c r="R79" s="158" t="s">
        <v>4</v>
      </c>
      <c r="S79" s="158" t="s">
        <v>5</v>
      </c>
      <c r="T79" s="158" t="s">
        <v>6</v>
      </c>
      <c r="U79" s="158" t="s">
        <v>7</v>
      </c>
      <c r="V79" s="158" t="s">
        <v>37</v>
      </c>
      <c r="W79" s="158" t="s">
        <v>8</v>
      </c>
      <c r="X79" s="158" t="s">
        <v>36</v>
      </c>
    </row>
    <row r="80" spans="1:21" s="121" customFormat="1" ht="12.75" customHeight="1" hidden="1">
      <c r="A80" s="381"/>
      <c r="B80" s="381"/>
      <c r="C80" s="122">
        <f>DCOUNT(ｴﾝﾄﾘｰCSV2!$A$1:$S$101,ｴﾝﾄﾘｰCSV2!$A$1,D79:V80)</f>
        <v>0</v>
      </c>
      <c r="F80" s="121">
        <v>2</v>
      </c>
      <c r="J80" s="126"/>
      <c r="L80" s="121">
        <v>1</v>
      </c>
      <c r="U80" s="121">
        <v>20050</v>
      </c>
    </row>
    <row r="81" spans="1:24" s="121" customFormat="1" ht="12.75" customHeight="1" hidden="1">
      <c r="A81" s="381"/>
      <c r="B81" s="381" t="s">
        <v>67</v>
      </c>
      <c r="C81" s="122" t="s">
        <v>65</v>
      </c>
      <c r="D81" s="157" t="s">
        <v>1</v>
      </c>
      <c r="E81" s="157" t="s">
        <v>48</v>
      </c>
      <c r="F81" s="158" t="s">
        <v>31</v>
      </c>
      <c r="G81" s="158" t="s">
        <v>27</v>
      </c>
      <c r="H81" s="158" t="s">
        <v>28</v>
      </c>
      <c r="I81" s="158" t="s">
        <v>29</v>
      </c>
      <c r="J81" s="164" t="s">
        <v>47</v>
      </c>
      <c r="K81" s="158" t="s">
        <v>32</v>
      </c>
      <c r="L81" s="158" t="s">
        <v>46</v>
      </c>
      <c r="M81" s="158" t="s">
        <v>33</v>
      </c>
      <c r="N81" s="158" t="s">
        <v>34</v>
      </c>
      <c r="O81" s="158" t="s">
        <v>35</v>
      </c>
      <c r="P81" s="158" t="s">
        <v>2</v>
      </c>
      <c r="Q81" s="158" t="s">
        <v>3</v>
      </c>
      <c r="R81" s="158" t="s">
        <v>4</v>
      </c>
      <c r="S81" s="158" t="s">
        <v>5</v>
      </c>
      <c r="T81" s="158" t="s">
        <v>6</v>
      </c>
      <c r="U81" s="158" t="s">
        <v>7</v>
      </c>
      <c r="V81" s="158" t="s">
        <v>37</v>
      </c>
      <c r="W81" s="158" t="s">
        <v>8</v>
      </c>
      <c r="X81" s="158" t="s">
        <v>36</v>
      </c>
    </row>
    <row r="82" spans="1:21" s="121" customFormat="1" ht="12.75" customHeight="1" hidden="1">
      <c r="A82" s="381"/>
      <c r="B82" s="381"/>
      <c r="C82" s="122">
        <f>DCOUNT(ｴﾝﾄﾘｰCSV2!$A$1:$S$101,ｴﾝﾄﾘｰCSV2!$A$1,D81:V82)</f>
        <v>0</v>
      </c>
      <c r="F82" s="121">
        <v>2</v>
      </c>
      <c r="J82" s="126"/>
      <c r="L82" s="121">
        <v>1</v>
      </c>
      <c r="U82" s="121">
        <v>30050</v>
      </c>
    </row>
    <row r="83" spans="1:24" s="121" customFormat="1" ht="12.75" customHeight="1" hidden="1">
      <c r="A83" s="381"/>
      <c r="B83" s="381" t="s">
        <v>105</v>
      </c>
      <c r="C83" s="122" t="s">
        <v>65</v>
      </c>
      <c r="D83" s="157" t="s">
        <v>1</v>
      </c>
      <c r="E83" s="157" t="s">
        <v>48</v>
      </c>
      <c r="F83" s="158" t="s">
        <v>31</v>
      </c>
      <c r="G83" s="158" t="s">
        <v>27</v>
      </c>
      <c r="H83" s="158" t="s">
        <v>28</v>
      </c>
      <c r="I83" s="158" t="s">
        <v>29</v>
      </c>
      <c r="J83" s="164" t="s">
        <v>47</v>
      </c>
      <c r="K83" s="158" t="s">
        <v>32</v>
      </c>
      <c r="L83" s="158" t="s">
        <v>46</v>
      </c>
      <c r="M83" s="158" t="s">
        <v>33</v>
      </c>
      <c r="N83" s="158" t="s">
        <v>34</v>
      </c>
      <c r="O83" s="158" t="s">
        <v>35</v>
      </c>
      <c r="P83" s="158" t="s">
        <v>2</v>
      </c>
      <c r="Q83" s="158" t="s">
        <v>3</v>
      </c>
      <c r="R83" s="158" t="s">
        <v>4</v>
      </c>
      <c r="S83" s="158" t="s">
        <v>5</v>
      </c>
      <c r="T83" s="158" t="s">
        <v>6</v>
      </c>
      <c r="U83" s="158" t="s">
        <v>7</v>
      </c>
      <c r="V83" s="158" t="s">
        <v>37</v>
      </c>
      <c r="W83" s="158" t="s">
        <v>8</v>
      </c>
      <c r="X83" s="158" t="s">
        <v>36</v>
      </c>
    </row>
    <row r="84" spans="1:21" s="121" customFormat="1" ht="12.75" customHeight="1" hidden="1">
      <c r="A84" s="381"/>
      <c r="B84" s="381"/>
      <c r="C84" s="122">
        <f>DCOUNT(ｴﾝﾄﾘｰCSV2!$A$1:$S$101,ｴﾝﾄﾘｰCSV2!$A$1,D83:V84)</f>
        <v>0</v>
      </c>
      <c r="F84" s="121">
        <v>2</v>
      </c>
      <c r="J84" s="126"/>
      <c r="L84" s="121">
        <v>1</v>
      </c>
      <c r="U84" s="121">
        <v>40050</v>
      </c>
    </row>
    <row r="85" spans="1:24" s="121" customFormat="1" ht="12.75" customHeight="1" hidden="1">
      <c r="A85" s="381" t="s">
        <v>158</v>
      </c>
      <c r="B85" s="381" t="s">
        <v>104</v>
      </c>
      <c r="C85" s="122" t="s">
        <v>65</v>
      </c>
      <c r="D85" s="157" t="s">
        <v>1</v>
      </c>
      <c r="E85" s="157" t="s">
        <v>48</v>
      </c>
      <c r="F85" s="158" t="s">
        <v>31</v>
      </c>
      <c r="G85" s="158" t="s">
        <v>27</v>
      </c>
      <c r="H85" s="158" t="s">
        <v>28</v>
      </c>
      <c r="I85" s="158" t="s">
        <v>29</v>
      </c>
      <c r="J85" s="164" t="s">
        <v>47</v>
      </c>
      <c r="K85" s="158" t="s">
        <v>32</v>
      </c>
      <c r="L85" s="158" t="s">
        <v>46</v>
      </c>
      <c r="M85" s="158" t="s">
        <v>33</v>
      </c>
      <c r="N85" s="158" t="s">
        <v>34</v>
      </c>
      <c r="O85" s="158" t="s">
        <v>35</v>
      </c>
      <c r="P85" s="158" t="s">
        <v>2</v>
      </c>
      <c r="Q85" s="158" t="s">
        <v>3</v>
      </c>
      <c r="R85" s="158" t="s">
        <v>4</v>
      </c>
      <c r="S85" s="158" t="s">
        <v>5</v>
      </c>
      <c r="T85" s="158" t="s">
        <v>6</v>
      </c>
      <c r="U85" s="158" t="s">
        <v>7</v>
      </c>
      <c r="V85" s="158" t="s">
        <v>37</v>
      </c>
      <c r="W85" s="158" t="s">
        <v>8</v>
      </c>
      <c r="X85" s="158" t="s">
        <v>36</v>
      </c>
    </row>
    <row r="86" spans="1:21" s="121" customFormat="1" ht="12.75" customHeight="1" hidden="1">
      <c r="A86" s="381"/>
      <c r="B86" s="381"/>
      <c r="C86" s="122">
        <f>DCOUNT(ｴﾝﾄﾘｰCSV2!$A$1:$S$101,ｴﾝﾄﾘｰCSV2!$A$1,D85:V86)</f>
        <v>0</v>
      </c>
      <c r="F86" s="121">
        <v>2</v>
      </c>
      <c r="J86" s="126"/>
      <c r="L86" s="121">
        <v>2</v>
      </c>
      <c r="U86" s="121">
        <v>10050</v>
      </c>
    </row>
    <row r="87" spans="1:24" s="121" customFormat="1" ht="12.75" customHeight="1" hidden="1">
      <c r="A87" s="381"/>
      <c r="B87" s="381" t="s">
        <v>68</v>
      </c>
      <c r="C87" s="122" t="s">
        <v>65</v>
      </c>
      <c r="D87" s="157" t="s">
        <v>1</v>
      </c>
      <c r="E87" s="157" t="s">
        <v>48</v>
      </c>
      <c r="F87" s="158" t="s">
        <v>31</v>
      </c>
      <c r="G87" s="158" t="s">
        <v>27</v>
      </c>
      <c r="H87" s="158" t="s">
        <v>28</v>
      </c>
      <c r="I87" s="158" t="s">
        <v>29</v>
      </c>
      <c r="J87" s="164" t="s">
        <v>47</v>
      </c>
      <c r="K87" s="158" t="s">
        <v>32</v>
      </c>
      <c r="L87" s="158" t="s">
        <v>46</v>
      </c>
      <c r="M87" s="158" t="s">
        <v>33</v>
      </c>
      <c r="N87" s="158" t="s">
        <v>34</v>
      </c>
      <c r="O87" s="158" t="s">
        <v>35</v>
      </c>
      <c r="P87" s="158" t="s">
        <v>2</v>
      </c>
      <c r="Q87" s="158" t="s">
        <v>3</v>
      </c>
      <c r="R87" s="158" t="s">
        <v>4</v>
      </c>
      <c r="S87" s="158" t="s">
        <v>5</v>
      </c>
      <c r="T87" s="158" t="s">
        <v>6</v>
      </c>
      <c r="U87" s="158" t="s">
        <v>7</v>
      </c>
      <c r="V87" s="158" t="s">
        <v>37</v>
      </c>
      <c r="W87" s="158" t="s">
        <v>8</v>
      </c>
      <c r="X87" s="158" t="s">
        <v>36</v>
      </c>
    </row>
    <row r="88" spans="1:21" s="121" customFormat="1" ht="12.75" customHeight="1" hidden="1">
      <c r="A88" s="381"/>
      <c r="B88" s="381"/>
      <c r="C88" s="122">
        <f>DCOUNT(ｴﾝﾄﾘｰCSV2!$A$1:$S$101,ｴﾝﾄﾘｰCSV2!$A$1,D87:V88)</f>
        <v>0</v>
      </c>
      <c r="F88" s="121">
        <v>2</v>
      </c>
      <c r="J88" s="126"/>
      <c r="L88" s="121">
        <v>2</v>
      </c>
      <c r="U88" s="121">
        <v>20050</v>
      </c>
    </row>
    <row r="89" spans="1:24" s="121" customFormat="1" ht="12.75" customHeight="1" hidden="1">
      <c r="A89" s="381"/>
      <c r="B89" s="381" t="s">
        <v>67</v>
      </c>
      <c r="C89" s="122" t="s">
        <v>65</v>
      </c>
      <c r="D89" s="157" t="s">
        <v>1</v>
      </c>
      <c r="E89" s="157" t="s">
        <v>48</v>
      </c>
      <c r="F89" s="158" t="s">
        <v>31</v>
      </c>
      <c r="G89" s="158" t="s">
        <v>27</v>
      </c>
      <c r="H89" s="158" t="s">
        <v>28</v>
      </c>
      <c r="I89" s="158" t="s">
        <v>29</v>
      </c>
      <c r="J89" s="164" t="s">
        <v>47</v>
      </c>
      <c r="K89" s="158" t="s">
        <v>32</v>
      </c>
      <c r="L89" s="158" t="s">
        <v>46</v>
      </c>
      <c r="M89" s="158" t="s">
        <v>33</v>
      </c>
      <c r="N89" s="158" t="s">
        <v>34</v>
      </c>
      <c r="O89" s="158" t="s">
        <v>35</v>
      </c>
      <c r="P89" s="158" t="s">
        <v>2</v>
      </c>
      <c r="Q89" s="158" t="s">
        <v>3</v>
      </c>
      <c r="R89" s="158" t="s">
        <v>4</v>
      </c>
      <c r="S89" s="158" t="s">
        <v>5</v>
      </c>
      <c r="T89" s="158" t="s">
        <v>6</v>
      </c>
      <c r="U89" s="158" t="s">
        <v>7</v>
      </c>
      <c r="V89" s="158" t="s">
        <v>37</v>
      </c>
      <c r="W89" s="158" t="s">
        <v>8</v>
      </c>
      <c r="X89" s="158" t="s">
        <v>36</v>
      </c>
    </row>
    <row r="90" spans="1:21" s="121" customFormat="1" ht="12.75" customHeight="1" hidden="1">
      <c r="A90" s="381"/>
      <c r="B90" s="381"/>
      <c r="C90" s="122">
        <f>DCOUNT(ｴﾝﾄﾘｰCSV2!$A$1:$S$101,ｴﾝﾄﾘｰCSV2!$A$1,D89:V90)</f>
        <v>0</v>
      </c>
      <c r="F90" s="121">
        <v>2</v>
      </c>
      <c r="J90" s="126"/>
      <c r="L90" s="121">
        <v>2</v>
      </c>
      <c r="U90" s="121">
        <v>30050</v>
      </c>
    </row>
    <row r="91" spans="1:24" s="121" customFormat="1" ht="12.75" customHeight="1" hidden="1">
      <c r="A91" s="381"/>
      <c r="B91" s="381" t="s">
        <v>105</v>
      </c>
      <c r="C91" s="122" t="s">
        <v>65</v>
      </c>
      <c r="D91" s="157" t="s">
        <v>1</v>
      </c>
      <c r="E91" s="157" t="s">
        <v>48</v>
      </c>
      <c r="F91" s="158" t="s">
        <v>31</v>
      </c>
      <c r="G91" s="158" t="s">
        <v>27</v>
      </c>
      <c r="H91" s="158" t="s">
        <v>28</v>
      </c>
      <c r="I91" s="158" t="s">
        <v>29</v>
      </c>
      <c r="J91" s="164" t="s">
        <v>47</v>
      </c>
      <c r="K91" s="158" t="s">
        <v>32</v>
      </c>
      <c r="L91" s="158" t="s">
        <v>46</v>
      </c>
      <c r="M91" s="158" t="s">
        <v>33</v>
      </c>
      <c r="N91" s="158" t="s">
        <v>34</v>
      </c>
      <c r="O91" s="158" t="s">
        <v>35</v>
      </c>
      <c r="P91" s="158" t="s">
        <v>2</v>
      </c>
      <c r="Q91" s="158" t="s">
        <v>3</v>
      </c>
      <c r="R91" s="158" t="s">
        <v>4</v>
      </c>
      <c r="S91" s="158" t="s">
        <v>5</v>
      </c>
      <c r="T91" s="158" t="s">
        <v>6</v>
      </c>
      <c r="U91" s="158" t="s">
        <v>7</v>
      </c>
      <c r="V91" s="158" t="s">
        <v>37</v>
      </c>
      <c r="W91" s="158" t="s">
        <v>8</v>
      </c>
      <c r="X91" s="158" t="s">
        <v>36</v>
      </c>
    </row>
    <row r="92" spans="1:21" s="121" customFormat="1" ht="12.75" customHeight="1" hidden="1">
      <c r="A92" s="381"/>
      <c r="B92" s="381"/>
      <c r="C92" s="122">
        <f>DCOUNT(ｴﾝﾄﾘｰCSV2!$A$1:$S$101,ｴﾝﾄﾘｰCSV2!$A$1,D91:V92)</f>
        <v>0</v>
      </c>
      <c r="F92" s="121">
        <v>2</v>
      </c>
      <c r="J92" s="126"/>
      <c r="L92" s="121">
        <v>2</v>
      </c>
      <c r="U92" s="121">
        <v>40050</v>
      </c>
    </row>
    <row r="93" spans="1:24" s="121" customFormat="1" ht="12.75" customHeight="1" hidden="1">
      <c r="A93" s="381" t="s">
        <v>151</v>
      </c>
      <c r="B93" s="381" t="s">
        <v>104</v>
      </c>
      <c r="C93" s="122" t="s">
        <v>65</v>
      </c>
      <c r="D93" s="157" t="s">
        <v>1</v>
      </c>
      <c r="E93" s="157" t="s">
        <v>48</v>
      </c>
      <c r="F93" s="158" t="s">
        <v>31</v>
      </c>
      <c r="G93" s="158" t="s">
        <v>27</v>
      </c>
      <c r="H93" s="158" t="s">
        <v>28</v>
      </c>
      <c r="I93" s="158" t="s">
        <v>29</v>
      </c>
      <c r="J93" s="164" t="s">
        <v>47</v>
      </c>
      <c r="K93" s="158" t="s">
        <v>32</v>
      </c>
      <c r="L93" s="158" t="s">
        <v>46</v>
      </c>
      <c r="M93" s="158" t="s">
        <v>33</v>
      </c>
      <c r="N93" s="158" t="s">
        <v>34</v>
      </c>
      <c r="O93" s="158" t="s">
        <v>35</v>
      </c>
      <c r="P93" s="158" t="s">
        <v>2</v>
      </c>
      <c r="Q93" s="158" t="s">
        <v>3</v>
      </c>
      <c r="R93" s="158" t="s">
        <v>4</v>
      </c>
      <c r="S93" s="158" t="s">
        <v>5</v>
      </c>
      <c r="T93" s="158" t="s">
        <v>6</v>
      </c>
      <c r="U93" s="158" t="s">
        <v>7</v>
      </c>
      <c r="V93" s="158" t="s">
        <v>37</v>
      </c>
      <c r="W93" s="158" t="s">
        <v>8</v>
      </c>
      <c r="X93" s="158" t="s">
        <v>36</v>
      </c>
    </row>
    <row r="94" spans="1:21" s="121" customFormat="1" ht="12.75" customHeight="1" hidden="1">
      <c r="A94" s="381"/>
      <c r="B94" s="381"/>
      <c r="C94" s="122">
        <f>DCOUNT(ｴﾝﾄﾘｰCSV2!$A$1:$S$101,ｴﾝﾄﾘｰCSV2!$A$1,D93:V94)</f>
        <v>0</v>
      </c>
      <c r="F94" s="121">
        <v>2</v>
      </c>
      <c r="J94" s="126"/>
      <c r="L94" s="121">
        <v>3</v>
      </c>
      <c r="U94" s="121">
        <v>10050</v>
      </c>
    </row>
    <row r="95" spans="1:24" s="121" customFormat="1" ht="12.75" customHeight="1" hidden="1">
      <c r="A95" s="381"/>
      <c r="B95" s="381" t="s">
        <v>153</v>
      </c>
      <c r="C95" s="122" t="s">
        <v>65</v>
      </c>
      <c r="D95" s="157" t="s">
        <v>1</v>
      </c>
      <c r="E95" s="157" t="s">
        <v>48</v>
      </c>
      <c r="F95" s="158" t="s">
        <v>31</v>
      </c>
      <c r="G95" s="158" t="s">
        <v>27</v>
      </c>
      <c r="H95" s="158" t="s">
        <v>28</v>
      </c>
      <c r="I95" s="158" t="s">
        <v>29</v>
      </c>
      <c r="J95" s="164" t="s">
        <v>47</v>
      </c>
      <c r="K95" s="158" t="s">
        <v>32</v>
      </c>
      <c r="L95" s="158" t="s">
        <v>46</v>
      </c>
      <c r="M95" s="158" t="s">
        <v>33</v>
      </c>
      <c r="N95" s="158" t="s">
        <v>34</v>
      </c>
      <c r="O95" s="158" t="s">
        <v>35</v>
      </c>
      <c r="P95" s="158" t="s">
        <v>2</v>
      </c>
      <c r="Q95" s="158" t="s">
        <v>3</v>
      </c>
      <c r="R95" s="158" t="s">
        <v>4</v>
      </c>
      <c r="S95" s="158" t="s">
        <v>5</v>
      </c>
      <c r="T95" s="158" t="s">
        <v>6</v>
      </c>
      <c r="U95" s="158" t="s">
        <v>7</v>
      </c>
      <c r="V95" s="158" t="s">
        <v>37</v>
      </c>
      <c r="W95" s="158" t="s">
        <v>8</v>
      </c>
      <c r="X95" s="158" t="s">
        <v>36</v>
      </c>
    </row>
    <row r="96" spans="1:21" s="121" customFormat="1" ht="12.75" customHeight="1" hidden="1">
      <c r="A96" s="381"/>
      <c r="B96" s="381"/>
      <c r="C96" s="122">
        <f>DCOUNT(ｴﾝﾄﾘｰCSV2!$A$1:$S$101,ｴﾝﾄﾘｰCSV2!$A$1,D95:V96)</f>
        <v>0</v>
      </c>
      <c r="F96" s="121">
        <v>2</v>
      </c>
      <c r="J96" s="126"/>
      <c r="L96" s="121">
        <v>3</v>
      </c>
      <c r="U96" s="121">
        <v>10100</v>
      </c>
    </row>
    <row r="97" spans="1:24" s="121" customFormat="1" ht="12.75" customHeight="1" hidden="1">
      <c r="A97" s="381"/>
      <c r="B97" s="381" t="s">
        <v>68</v>
      </c>
      <c r="C97" s="122" t="s">
        <v>65</v>
      </c>
      <c r="D97" s="157" t="s">
        <v>1</v>
      </c>
      <c r="E97" s="157" t="s">
        <v>48</v>
      </c>
      <c r="F97" s="158" t="s">
        <v>31</v>
      </c>
      <c r="G97" s="158" t="s">
        <v>27</v>
      </c>
      <c r="H97" s="158" t="s">
        <v>28</v>
      </c>
      <c r="I97" s="158" t="s">
        <v>29</v>
      </c>
      <c r="J97" s="164" t="s">
        <v>47</v>
      </c>
      <c r="K97" s="158" t="s">
        <v>32</v>
      </c>
      <c r="L97" s="158" t="s">
        <v>46</v>
      </c>
      <c r="M97" s="158" t="s">
        <v>33</v>
      </c>
      <c r="N97" s="158" t="s">
        <v>34</v>
      </c>
      <c r="O97" s="158" t="s">
        <v>35</v>
      </c>
      <c r="P97" s="158" t="s">
        <v>2</v>
      </c>
      <c r="Q97" s="158" t="s">
        <v>3</v>
      </c>
      <c r="R97" s="158" t="s">
        <v>4</v>
      </c>
      <c r="S97" s="158" t="s">
        <v>5</v>
      </c>
      <c r="T97" s="158" t="s">
        <v>6</v>
      </c>
      <c r="U97" s="158" t="s">
        <v>7</v>
      </c>
      <c r="V97" s="158" t="s">
        <v>37</v>
      </c>
      <c r="W97" s="158" t="s">
        <v>8</v>
      </c>
      <c r="X97" s="158" t="s">
        <v>36</v>
      </c>
    </row>
    <row r="98" spans="1:21" s="121" customFormat="1" ht="12.75" customHeight="1" hidden="1">
      <c r="A98" s="381"/>
      <c r="B98" s="381"/>
      <c r="C98" s="122">
        <f>DCOUNT(ｴﾝﾄﾘｰCSV2!$A$1:$S$101,ｴﾝﾄﾘｰCSV2!$A$1,D97:V98)</f>
        <v>0</v>
      </c>
      <c r="F98" s="121">
        <v>2</v>
      </c>
      <c r="J98" s="126"/>
      <c r="L98" s="121">
        <v>3</v>
      </c>
      <c r="U98" s="121">
        <v>20050</v>
      </c>
    </row>
    <row r="99" spans="1:24" s="121" customFormat="1" ht="12.75" customHeight="1" hidden="1">
      <c r="A99" s="381"/>
      <c r="B99" s="381" t="s">
        <v>154</v>
      </c>
      <c r="C99" s="122" t="s">
        <v>65</v>
      </c>
      <c r="D99" s="157" t="s">
        <v>1</v>
      </c>
      <c r="E99" s="157" t="s">
        <v>48</v>
      </c>
      <c r="F99" s="158" t="s">
        <v>31</v>
      </c>
      <c r="G99" s="158" t="s">
        <v>27</v>
      </c>
      <c r="H99" s="158" t="s">
        <v>28</v>
      </c>
      <c r="I99" s="158" t="s">
        <v>29</v>
      </c>
      <c r="J99" s="164" t="s">
        <v>47</v>
      </c>
      <c r="K99" s="158" t="s">
        <v>32</v>
      </c>
      <c r="L99" s="158" t="s">
        <v>46</v>
      </c>
      <c r="M99" s="158" t="s">
        <v>33</v>
      </c>
      <c r="N99" s="158" t="s">
        <v>34</v>
      </c>
      <c r="O99" s="158" t="s">
        <v>35</v>
      </c>
      <c r="P99" s="158" t="s">
        <v>2</v>
      </c>
      <c r="Q99" s="158" t="s">
        <v>3</v>
      </c>
      <c r="R99" s="158" t="s">
        <v>4</v>
      </c>
      <c r="S99" s="158" t="s">
        <v>5</v>
      </c>
      <c r="T99" s="158" t="s">
        <v>6</v>
      </c>
      <c r="U99" s="158" t="s">
        <v>7</v>
      </c>
      <c r="V99" s="158" t="s">
        <v>37</v>
      </c>
      <c r="W99" s="158" t="s">
        <v>8</v>
      </c>
      <c r="X99" s="158" t="s">
        <v>36</v>
      </c>
    </row>
    <row r="100" spans="1:21" s="121" customFormat="1" ht="12.75" customHeight="1" hidden="1">
      <c r="A100" s="381"/>
      <c r="B100" s="381"/>
      <c r="C100" s="122">
        <f>DCOUNT(ｴﾝﾄﾘｰCSV2!$A$1:$S$101,ｴﾝﾄﾘｰCSV2!$A$1,D99:V100)</f>
        <v>0</v>
      </c>
      <c r="F100" s="121">
        <v>2</v>
      </c>
      <c r="J100" s="126"/>
      <c r="L100" s="121">
        <v>3</v>
      </c>
      <c r="U100" s="121">
        <v>20100</v>
      </c>
    </row>
    <row r="101" spans="1:24" s="121" customFormat="1" ht="12.75" customHeight="1" hidden="1">
      <c r="A101" s="381"/>
      <c r="B101" s="381" t="s">
        <v>67</v>
      </c>
      <c r="C101" s="122" t="s">
        <v>65</v>
      </c>
      <c r="D101" s="157" t="s">
        <v>1</v>
      </c>
      <c r="E101" s="157" t="s">
        <v>48</v>
      </c>
      <c r="F101" s="158" t="s">
        <v>31</v>
      </c>
      <c r="G101" s="158" t="s">
        <v>27</v>
      </c>
      <c r="H101" s="158" t="s">
        <v>28</v>
      </c>
      <c r="I101" s="158" t="s">
        <v>29</v>
      </c>
      <c r="J101" s="164" t="s">
        <v>47</v>
      </c>
      <c r="K101" s="158" t="s">
        <v>32</v>
      </c>
      <c r="L101" s="158" t="s">
        <v>46</v>
      </c>
      <c r="M101" s="158" t="s">
        <v>33</v>
      </c>
      <c r="N101" s="158" t="s">
        <v>34</v>
      </c>
      <c r="O101" s="158" t="s">
        <v>35</v>
      </c>
      <c r="P101" s="158" t="s">
        <v>2</v>
      </c>
      <c r="Q101" s="158" t="s">
        <v>3</v>
      </c>
      <c r="R101" s="158" t="s">
        <v>4</v>
      </c>
      <c r="S101" s="158" t="s">
        <v>5</v>
      </c>
      <c r="T101" s="158" t="s">
        <v>6</v>
      </c>
      <c r="U101" s="158" t="s">
        <v>7</v>
      </c>
      <c r="V101" s="158" t="s">
        <v>37</v>
      </c>
      <c r="W101" s="158" t="s">
        <v>8</v>
      </c>
      <c r="X101" s="158" t="s">
        <v>36</v>
      </c>
    </row>
    <row r="102" spans="1:21" s="121" customFormat="1" ht="12.75" customHeight="1" hidden="1">
      <c r="A102" s="381"/>
      <c r="B102" s="381"/>
      <c r="C102" s="122">
        <f>DCOUNT(ｴﾝﾄﾘｰCSV2!$A$1:$S$101,ｴﾝﾄﾘｰCSV2!$A$1,D101:V102)</f>
        <v>0</v>
      </c>
      <c r="F102" s="121">
        <v>2</v>
      </c>
      <c r="J102" s="126"/>
      <c r="L102" s="121">
        <v>3</v>
      </c>
      <c r="U102" s="121">
        <v>30050</v>
      </c>
    </row>
    <row r="103" spans="1:24" s="121" customFormat="1" ht="12.75" customHeight="1" hidden="1">
      <c r="A103" s="381"/>
      <c r="B103" s="381" t="s">
        <v>155</v>
      </c>
      <c r="C103" s="122" t="s">
        <v>65</v>
      </c>
      <c r="D103" s="157" t="s">
        <v>1</v>
      </c>
      <c r="E103" s="157" t="s">
        <v>48</v>
      </c>
      <c r="F103" s="158" t="s">
        <v>31</v>
      </c>
      <c r="G103" s="158" t="s">
        <v>27</v>
      </c>
      <c r="H103" s="158" t="s">
        <v>28</v>
      </c>
      <c r="I103" s="158" t="s">
        <v>29</v>
      </c>
      <c r="J103" s="164" t="s">
        <v>47</v>
      </c>
      <c r="K103" s="158" t="s">
        <v>32</v>
      </c>
      <c r="L103" s="158" t="s">
        <v>46</v>
      </c>
      <c r="M103" s="158" t="s">
        <v>33</v>
      </c>
      <c r="N103" s="158" t="s">
        <v>34</v>
      </c>
      <c r="O103" s="158" t="s">
        <v>35</v>
      </c>
      <c r="P103" s="158" t="s">
        <v>2</v>
      </c>
      <c r="Q103" s="158" t="s">
        <v>3</v>
      </c>
      <c r="R103" s="158" t="s">
        <v>4</v>
      </c>
      <c r="S103" s="158" t="s">
        <v>5</v>
      </c>
      <c r="T103" s="158" t="s">
        <v>6</v>
      </c>
      <c r="U103" s="158" t="s">
        <v>7</v>
      </c>
      <c r="V103" s="158" t="s">
        <v>37</v>
      </c>
      <c r="W103" s="158" t="s">
        <v>8</v>
      </c>
      <c r="X103" s="158" t="s">
        <v>36</v>
      </c>
    </row>
    <row r="104" spans="1:21" s="121" customFormat="1" ht="12.75" customHeight="1" hidden="1">
      <c r="A104" s="381"/>
      <c r="B104" s="381"/>
      <c r="C104" s="122">
        <f>DCOUNT(ｴﾝﾄﾘｰCSV2!$A$1:$S$101,ｴﾝﾄﾘｰCSV2!$A$1,D103:V104)</f>
        <v>0</v>
      </c>
      <c r="F104" s="121">
        <v>2</v>
      </c>
      <c r="J104" s="126"/>
      <c r="L104" s="121">
        <v>3</v>
      </c>
      <c r="U104" s="121">
        <v>30100</v>
      </c>
    </row>
    <row r="105" spans="1:24" s="121" customFormat="1" ht="12.75" customHeight="1" hidden="1">
      <c r="A105" s="381"/>
      <c r="B105" s="381" t="s">
        <v>105</v>
      </c>
      <c r="C105" s="122" t="s">
        <v>65</v>
      </c>
      <c r="D105" s="157" t="s">
        <v>1</v>
      </c>
      <c r="E105" s="157" t="s">
        <v>48</v>
      </c>
      <c r="F105" s="158" t="s">
        <v>31</v>
      </c>
      <c r="G105" s="158" t="s">
        <v>27</v>
      </c>
      <c r="H105" s="158" t="s">
        <v>28</v>
      </c>
      <c r="I105" s="158" t="s">
        <v>29</v>
      </c>
      <c r="J105" s="164" t="s">
        <v>47</v>
      </c>
      <c r="K105" s="158" t="s">
        <v>32</v>
      </c>
      <c r="L105" s="158" t="s">
        <v>46</v>
      </c>
      <c r="M105" s="158" t="s">
        <v>33</v>
      </c>
      <c r="N105" s="158" t="s">
        <v>34</v>
      </c>
      <c r="O105" s="158" t="s">
        <v>35</v>
      </c>
      <c r="P105" s="158" t="s">
        <v>2</v>
      </c>
      <c r="Q105" s="158" t="s">
        <v>3</v>
      </c>
      <c r="R105" s="158" t="s">
        <v>4</v>
      </c>
      <c r="S105" s="158" t="s">
        <v>5</v>
      </c>
      <c r="T105" s="158" t="s">
        <v>6</v>
      </c>
      <c r="U105" s="158" t="s">
        <v>7</v>
      </c>
      <c r="V105" s="158" t="s">
        <v>37</v>
      </c>
      <c r="W105" s="158" t="s">
        <v>8</v>
      </c>
      <c r="X105" s="158" t="s">
        <v>36</v>
      </c>
    </row>
    <row r="106" spans="1:21" s="121" customFormat="1" ht="12.75" customHeight="1" hidden="1">
      <c r="A106" s="381"/>
      <c r="B106" s="381"/>
      <c r="C106" s="122">
        <f>DCOUNT(ｴﾝﾄﾘｰCSV2!$A$1:$S$101,ｴﾝﾄﾘｰCSV2!$A$1,D105:V106)</f>
        <v>0</v>
      </c>
      <c r="F106" s="121">
        <v>2</v>
      </c>
      <c r="J106" s="126"/>
      <c r="L106" s="121">
        <v>3</v>
      </c>
      <c r="U106" s="121">
        <v>40050</v>
      </c>
    </row>
    <row r="107" spans="1:24" s="121" customFormat="1" ht="12.75" customHeight="1" hidden="1">
      <c r="A107" s="381"/>
      <c r="B107" s="381" t="s">
        <v>123</v>
      </c>
      <c r="C107" s="122" t="s">
        <v>65</v>
      </c>
      <c r="D107" s="157" t="s">
        <v>1</v>
      </c>
      <c r="E107" s="157" t="s">
        <v>48</v>
      </c>
      <c r="F107" s="158" t="s">
        <v>31</v>
      </c>
      <c r="G107" s="158" t="s">
        <v>27</v>
      </c>
      <c r="H107" s="158" t="s">
        <v>28</v>
      </c>
      <c r="I107" s="158" t="s">
        <v>29</v>
      </c>
      <c r="J107" s="164" t="s">
        <v>47</v>
      </c>
      <c r="K107" s="158" t="s">
        <v>32</v>
      </c>
      <c r="L107" s="158" t="s">
        <v>46</v>
      </c>
      <c r="M107" s="158" t="s">
        <v>33</v>
      </c>
      <c r="N107" s="158" t="s">
        <v>34</v>
      </c>
      <c r="O107" s="158" t="s">
        <v>35</v>
      </c>
      <c r="P107" s="158" t="s">
        <v>2</v>
      </c>
      <c r="Q107" s="158" t="s">
        <v>3</v>
      </c>
      <c r="R107" s="158" t="s">
        <v>4</v>
      </c>
      <c r="S107" s="158" t="s">
        <v>5</v>
      </c>
      <c r="T107" s="158" t="s">
        <v>6</v>
      </c>
      <c r="U107" s="158" t="s">
        <v>7</v>
      </c>
      <c r="V107" s="158" t="s">
        <v>37</v>
      </c>
      <c r="W107" s="158" t="s">
        <v>8</v>
      </c>
      <c r="X107" s="158" t="s">
        <v>36</v>
      </c>
    </row>
    <row r="108" spans="1:21" s="121" customFormat="1" ht="12.75" customHeight="1" hidden="1">
      <c r="A108" s="381"/>
      <c r="B108" s="381"/>
      <c r="C108" s="122">
        <f>DCOUNT(ｴﾝﾄﾘｰCSV2!$A$1:$S$101,ｴﾝﾄﾘｰCSV2!$A$1,D107:V108)</f>
        <v>0</v>
      </c>
      <c r="F108" s="121">
        <v>2</v>
      </c>
      <c r="J108" s="126"/>
      <c r="L108" s="121">
        <v>3</v>
      </c>
      <c r="U108" s="121">
        <v>40100</v>
      </c>
    </row>
    <row r="109" spans="1:24" s="121" customFormat="1" ht="12.75" customHeight="1" hidden="1">
      <c r="A109" s="381"/>
      <c r="B109" s="381" t="s">
        <v>41</v>
      </c>
      <c r="C109" s="122" t="s">
        <v>65</v>
      </c>
      <c r="D109" s="157" t="s">
        <v>1</v>
      </c>
      <c r="E109" s="157" t="s">
        <v>48</v>
      </c>
      <c r="F109" s="158" t="s">
        <v>31</v>
      </c>
      <c r="G109" s="158" t="s">
        <v>27</v>
      </c>
      <c r="H109" s="158" t="s">
        <v>28</v>
      </c>
      <c r="I109" s="158" t="s">
        <v>29</v>
      </c>
      <c r="J109" s="164" t="s">
        <v>47</v>
      </c>
      <c r="K109" s="158" t="s">
        <v>32</v>
      </c>
      <c r="L109" s="158" t="s">
        <v>46</v>
      </c>
      <c r="M109" s="158" t="s">
        <v>33</v>
      </c>
      <c r="N109" s="158" t="s">
        <v>34</v>
      </c>
      <c r="O109" s="158" t="s">
        <v>35</v>
      </c>
      <c r="P109" s="158" t="s">
        <v>2</v>
      </c>
      <c r="Q109" s="158" t="s">
        <v>3</v>
      </c>
      <c r="R109" s="158" t="s">
        <v>4</v>
      </c>
      <c r="S109" s="158" t="s">
        <v>5</v>
      </c>
      <c r="T109" s="158" t="s">
        <v>6</v>
      </c>
      <c r="U109" s="158" t="s">
        <v>7</v>
      </c>
      <c r="V109" s="158" t="s">
        <v>37</v>
      </c>
      <c r="W109" s="158" t="s">
        <v>8</v>
      </c>
      <c r="X109" s="158" t="s">
        <v>36</v>
      </c>
    </row>
    <row r="110" spans="1:21" s="121" customFormat="1" ht="12.75" customHeight="1" hidden="1">
      <c r="A110" s="381"/>
      <c r="B110" s="381"/>
      <c r="C110" s="122">
        <f>DCOUNT(ｴﾝﾄﾘｰCSV2!$A$1:$S$101,ｴﾝﾄﾘｰCSV2!$A$1,D109:V110)</f>
        <v>0</v>
      </c>
      <c r="F110" s="121">
        <v>2</v>
      </c>
      <c r="J110" s="126"/>
      <c r="L110" s="121">
        <v>3</v>
      </c>
      <c r="U110" s="121">
        <v>50200</v>
      </c>
    </row>
    <row r="111" spans="1:24" s="121" customFormat="1" ht="12.75" customHeight="1" hidden="1">
      <c r="A111" s="382" t="s">
        <v>187</v>
      </c>
      <c r="B111" s="381" t="s">
        <v>189</v>
      </c>
      <c r="C111" s="122" t="s">
        <v>65</v>
      </c>
      <c r="D111" s="157" t="s">
        <v>1</v>
      </c>
      <c r="E111" s="157" t="s">
        <v>48</v>
      </c>
      <c r="F111" s="158" t="s">
        <v>31</v>
      </c>
      <c r="G111" s="158" t="s">
        <v>27</v>
      </c>
      <c r="H111" s="158" t="s">
        <v>28</v>
      </c>
      <c r="I111" s="158" t="s">
        <v>29</v>
      </c>
      <c r="J111" s="164" t="s">
        <v>47</v>
      </c>
      <c r="K111" s="158" t="s">
        <v>32</v>
      </c>
      <c r="L111" s="158" t="s">
        <v>46</v>
      </c>
      <c r="M111" s="158" t="s">
        <v>33</v>
      </c>
      <c r="N111" s="158" t="s">
        <v>34</v>
      </c>
      <c r="O111" s="158" t="s">
        <v>35</v>
      </c>
      <c r="P111" s="158" t="s">
        <v>2</v>
      </c>
      <c r="Q111" s="158" t="s">
        <v>3</v>
      </c>
      <c r="R111" s="158" t="s">
        <v>4</v>
      </c>
      <c r="S111" s="158" t="s">
        <v>5</v>
      </c>
      <c r="T111" s="158" t="s">
        <v>6</v>
      </c>
      <c r="U111" s="158" t="s">
        <v>7</v>
      </c>
      <c r="V111" s="158" t="s">
        <v>37</v>
      </c>
      <c r="W111" s="158" t="s">
        <v>8</v>
      </c>
      <c r="X111" s="158" t="s">
        <v>36</v>
      </c>
    </row>
    <row r="112" spans="1:21" s="121" customFormat="1" ht="12.75" customHeight="1" hidden="1">
      <c r="A112" s="382"/>
      <c r="B112" s="381"/>
      <c r="C112" s="122">
        <f>DCOUNT(ｴﾝﾄﾘｰCSV1!$A$1:$S$101,ｴﾝﾄﾘｰCSV1!$A$1,D111:V112)</f>
        <v>0</v>
      </c>
      <c r="F112" s="121">
        <v>1</v>
      </c>
      <c r="J112" s="126"/>
      <c r="U112" s="121">
        <v>70200</v>
      </c>
    </row>
    <row r="113" spans="1:24" s="121" customFormat="1" ht="12.75" customHeight="1" hidden="1">
      <c r="A113" s="382"/>
      <c r="B113" s="381" t="s">
        <v>190</v>
      </c>
      <c r="C113" s="122" t="s">
        <v>65</v>
      </c>
      <c r="D113" s="157" t="s">
        <v>1</v>
      </c>
      <c r="E113" s="157" t="s">
        <v>48</v>
      </c>
      <c r="F113" s="158" t="s">
        <v>31</v>
      </c>
      <c r="G113" s="158" t="s">
        <v>27</v>
      </c>
      <c r="H113" s="158" t="s">
        <v>28</v>
      </c>
      <c r="I113" s="158" t="s">
        <v>29</v>
      </c>
      <c r="J113" s="164" t="s">
        <v>47</v>
      </c>
      <c r="K113" s="158" t="s">
        <v>32</v>
      </c>
      <c r="L113" s="158" t="s">
        <v>46</v>
      </c>
      <c r="M113" s="158" t="s">
        <v>33</v>
      </c>
      <c r="N113" s="158" t="s">
        <v>34</v>
      </c>
      <c r="O113" s="158" t="s">
        <v>35</v>
      </c>
      <c r="P113" s="158" t="s">
        <v>2</v>
      </c>
      <c r="Q113" s="158" t="s">
        <v>3</v>
      </c>
      <c r="R113" s="158" t="s">
        <v>4</v>
      </c>
      <c r="S113" s="158" t="s">
        <v>5</v>
      </c>
      <c r="T113" s="158" t="s">
        <v>6</v>
      </c>
      <c r="U113" s="158" t="s">
        <v>7</v>
      </c>
      <c r="V113" s="158" t="s">
        <v>37</v>
      </c>
      <c r="W113" s="158" t="s">
        <v>8</v>
      </c>
      <c r="X113" s="158" t="s">
        <v>36</v>
      </c>
    </row>
    <row r="114" spans="1:21" s="121" customFormat="1" ht="12.75" customHeight="1" hidden="1">
      <c r="A114" s="382"/>
      <c r="B114" s="381"/>
      <c r="C114" s="122">
        <f>DCOUNT(ｴﾝﾄﾘｰCSV1!$A$1:$S$101,ｴﾝﾄﾘｰCSV1!$A$1,D113:V114)</f>
        <v>0</v>
      </c>
      <c r="F114" s="121">
        <v>1</v>
      </c>
      <c r="J114" s="126"/>
      <c r="U114" s="121">
        <v>60200</v>
      </c>
    </row>
    <row r="115" spans="1:24" s="121" customFormat="1" ht="12.75" customHeight="1" hidden="1">
      <c r="A115" s="382" t="s">
        <v>188</v>
      </c>
      <c r="B115" s="381" t="s">
        <v>189</v>
      </c>
      <c r="C115" s="122" t="s">
        <v>65</v>
      </c>
      <c r="D115" s="157" t="s">
        <v>1</v>
      </c>
      <c r="E115" s="157" t="s">
        <v>48</v>
      </c>
      <c r="F115" s="158" t="s">
        <v>31</v>
      </c>
      <c r="G115" s="158" t="s">
        <v>27</v>
      </c>
      <c r="H115" s="158" t="s">
        <v>28</v>
      </c>
      <c r="I115" s="158" t="s">
        <v>29</v>
      </c>
      <c r="J115" s="164" t="s">
        <v>47</v>
      </c>
      <c r="K115" s="158" t="s">
        <v>32</v>
      </c>
      <c r="L115" s="158" t="s">
        <v>46</v>
      </c>
      <c r="M115" s="158" t="s">
        <v>33</v>
      </c>
      <c r="N115" s="158" t="s">
        <v>34</v>
      </c>
      <c r="O115" s="158" t="s">
        <v>35</v>
      </c>
      <c r="P115" s="158" t="s">
        <v>2</v>
      </c>
      <c r="Q115" s="158" t="s">
        <v>3</v>
      </c>
      <c r="R115" s="158" t="s">
        <v>4</v>
      </c>
      <c r="S115" s="158" t="s">
        <v>5</v>
      </c>
      <c r="T115" s="158" t="s">
        <v>6</v>
      </c>
      <c r="U115" s="158" t="s">
        <v>7</v>
      </c>
      <c r="V115" s="158" t="s">
        <v>37</v>
      </c>
      <c r="W115" s="158" t="s">
        <v>8</v>
      </c>
      <c r="X115" s="158" t="s">
        <v>36</v>
      </c>
    </row>
    <row r="116" spans="1:21" s="121" customFormat="1" ht="12.75" customHeight="1" hidden="1">
      <c r="A116" s="382"/>
      <c r="B116" s="381"/>
      <c r="C116" s="122">
        <f>DCOUNT(ｴﾝﾄﾘｰCSV2!$A$1:$S$101,ｴﾝﾄﾘｰCSV2!$A$1,D115:V116)</f>
        <v>0</v>
      </c>
      <c r="F116" s="121">
        <v>2</v>
      </c>
      <c r="J116" s="126"/>
      <c r="U116" s="121">
        <v>70200</v>
      </c>
    </row>
    <row r="117" spans="1:24" s="121" customFormat="1" ht="12.75" customHeight="1" hidden="1">
      <c r="A117" s="382"/>
      <c r="B117" s="381" t="s">
        <v>190</v>
      </c>
      <c r="C117" s="122" t="s">
        <v>65</v>
      </c>
      <c r="D117" s="157" t="s">
        <v>1</v>
      </c>
      <c r="E117" s="157" t="s">
        <v>48</v>
      </c>
      <c r="F117" s="158" t="s">
        <v>31</v>
      </c>
      <c r="G117" s="158" t="s">
        <v>27</v>
      </c>
      <c r="H117" s="158" t="s">
        <v>28</v>
      </c>
      <c r="I117" s="158" t="s">
        <v>29</v>
      </c>
      <c r="J117" s="164" t="s">
        <v>47</v>
      </c>
      <c r="K117" s="158" t="s">
        <v>32</v>
      </c>
      <c r="L117" s="158" t="s">
        <v>46</v>
      </c>
      <c r="M117" s="158" t="s">
        <v>33</v>
      </c>
      <c r="N117" s="158" t="s">
        <v>34</v>
      </c>
      <c r="O117" s="158" t="s">
        <v>35</v>
      </c>
      <c r="P117" s="158" t="s">
        <v>2</v>
      </c>
      <c r="Q117" s="158" t="s">
        <v>3</v>
      </c>
      <c r="R117" s="158" t="s">
        <v>4</v>
      </c>
      <c r="S117" s="158" t="s">
        <v>5</v>
      </c>
      <c r="T117" s="158" t="s">
        <v>6</v>
      </c>
      <c r="U117" s="158" t="s">
        <v>7</v>
      </c>
      <c r="V117" s="158" t="s">
        <v>37</v>
      </c>
      <c r="W117" s="158" t="s">
        <v>8</v>
      </c>
      <c r="X117" s="158" t="s">
        <v>36</v>
      </c>
    </row>
    <row r="118" spans="1:21" s="121" customFormat="1" ht="12.75" customHeight="1" hidden="1">
      <c r="A118" s="382"/>
      <c r="B118" s="381"/>
      <c r="C118" s="122">
        <f>DCOUNT(ｴﾝﾄﾘｰCSV2!$A$1:$S$101,ｴﾝﾄﾘｰCSV2!$A$1,D117:V118)</f>
        <v>0</v>
      </c>
      <c r="F118" s="121">
        <v>2</v>
      </c>
      <c r="J118" s="126"/>
      <c r="U118" s="121">
        <v>60200</v>
      </c>
    </row>
    <row r="119" spans="1:13" s="121" customFormat="1" ht="12.75" customHeight="1" hidden="1">
      <c r="A119" s="387" t="s">
        <v>108</v>
      </c>
      <c r="B119" s="389" t="s">
        <v>76</v>
      </c>
      <c r="C119" s="159" t="s">
        <v>75</v>
      </c>
      <c r="D119" s="160" t="s">
        <v>49</v>
      </c>
      <c r="E119" s="161" t="s">
        <v>50</v>
      </c>
      <c r="F119" s="161" t="s">
        <v>51</v>
      </c>
      <c r="G119" s="160" t="s">
        <v>52</v>
      </c>
      <c r="H119" s="160" t="s">
        <v>53</v>
      </c>
      <c r="I119" s="161" t="s">
        <v>54</v>
      </c>
      <c r="J119" s="164" t="s">
        <v>55</v>
      </c>
      <c r="K119" s="161" t="s">
        <v>56</v>
      </c>
      <c r="L119" s="161" t="s">
        <v>57</v>
      </c>
      <c r="M119" s="161" t="s">
        <v>58</v>
      </c>
    </row>
    <row r="120" spans="1:13" s="121" customFormat="1" ht="12.75" customHeight="1" hidden="1">
      <c r="A120" s="388"/>
      <c r="B120" s="390"/>
      <c r="C120" s="162" t="e">
        <f>DCOUNT(#REF!,#REF!,D119:X120)</f>
        <v>#REF!</v>
      </c>
      <c r="D120" s="126"/>
      <c r="E120" s="126"/>
      <c r="F120" s="126"/>
      <c r="G120" s="126"/>
      <c r="H120" s="126"/>
      <c r="I120" s="126"/>
      <c r="J120" s="126">
        <v>4</v>
      </c>
      <c r="K120" s="126">
        <v>1</v>
      </c>
      <c r="L120" s="121">
        <v>60200</v>
      </c>
      <c r="M120" s="126"/>
    </row>
    <row r="121" spans="1:13" s="121" customFormat="1" ht="12.75" customHeight="1" hidden="1">
      <c r="A121" s="388"/>
      <c r="B121" s="383" t="s">
        <v>77</v>
      </c>
      <c r="C121" s="162" t="s">
        <v>75</v>
      </c>
      <c r="D121" s="163" t="s">
        <v>49</v>
      </c>
      <c r="E121" s="164" t="s">
        <v>50</v>
      </c>
      <c r="F121" s="164" t="s">
        <v>51</v>
      </c>
      <c r="G121" s="163" t="s">
        <v>52</v>
      </c>
      <c r="H121" s="163" t="s">
        <v>53</v>
      </c>
      <c r="I121" s="164" t="s">
        <v>54</v>
      </c>
      <c r="J121" s="164" t="s">
        <v>55</v>
      </c>
      <c r="K121" s="164" t="s">
        <v>56</v>
      </c>
      <c r="L121" s="164" t="s">
        <v>57</v>
      </c>
      <c r="M121" s="164" t="s">
        <v>58</v>
      </c>
    </row>
    <row r="122" spans="1:13" s="121" customFormat="1" ht="12.75" customHeight="1" hidden="1">
      <c r="A122" s="388"/>
      <c r="B122" s="383"/>
      <c r="C122" s="162" t="e">
        <f>DCOUNT(#REF!,#REF!,D121:X122)</f>
        <v>#REF!</v>
      </c>
      <c r="D122" s="126"/>
      <c r="E122" s="126"/>
      <c r="F122" s="126"/>
      <c r="G122" s="126"/>
      <c r="H122" s="126"/>
      <c r="I122" s="126"/>
      <c r="J122" s="126">
        <v>4</v>
      </c>
      <c r="K122" s="126">
        <v>1</v>
      </c>
      <c r="L122" s="126">
        <v>70200</v>
      </c>
      <c r="M122" s="126"/>
    </row>
    <row r="123" spans="1:13" s="121" customFormat="1" ht="13.5" customHeight="1" hidden="1">
      <c r="A123" s="385" t="s">
        <v>109</v>
      </c>
      <c r="B123" s="383" t="s">
        <v>76</v>
      </c>
      <c r="C123" s="162" t="s">
        <v>75</v>
      </c>
      <c r="D123" s="163" t="s">
        <v>49</v>
      </c>
      <c r="E123" s="164" t="s">
        <v>50</v>
      </c>
      <c r="F123" s="164" t="s">
        <v>51</v>
      </c>
      <c r="G123" s="163" t="s">
        <v>52</v>
      </c>
      <c r="H123" s="163" t="s">
        <v>53</v>
      </c>
      <c r="I123" s="164" t="s">
        <v>54</v>
      </c>
      <c r="J123" s="164" t="s">
        <v>55</v>
      </c>
      <c r="K123" s="164" t="s">
        <v>56</v>
      </c>
      <c r="L123" s="164" t="s">
        <v>57</v>
      </c>
      <c r="M123" s="164" t="s">
        <v>58</v>
      </c>
    </row>
    <row r="124" spans="1:13" s="121" customFormat="1" ht="13.5" hidden="1">
      <c r="A124" s="385"/>
      <c r="B124" s="383"/>
      <c r="C124" s="162" t="e">
        <f>DCOUNT(#REF!,#REF!,D123:X124)</f>
        <v>#REF!</v>
      </c>
      <c r="D124" s="126"/>
      <c r="E124" s="126"/>
      <c r="F124" s="126"/>
      <c r="G124" s="126"/>
      <c r="H124" s="126"/>
      <c r="I124" s="126"/>
      <c r="J124" s="126">
        <v>4</v>
      </c>
      <c r="K124" s="126">
        <v>2</v>
      </c>
      <c r="L124" s="126">
        <v>60200</v>
      </c>
      <c r="M124" s="126"/>
    </row>
    <row r="125" spans="1:13" s="121" customFormat="1" ht="13.5" customHeight="1" hidden="1">
      <c r="A125" s="385"/>
      <c r="B125" s="383" t="s">
        <v>77</v>
      </c>
      <c r="C125" s="162" t="s">
        <v>75</v>
      </c>
      <c r="D125" s="163" t="s">
        <v>49</v>
      </c>
      <c r="E125" s="164" t="s">
        <v>50</v>
      </c>
      <c r="F125" s="164" t="s">
        <v>51</v>
      </c>
      <c r="G125" s="163" t="s">
        <v>52</v>
      </c>
      <c r="H125" s="163" t="s">
        <v>53</v>
      </c>
      <c r="I125" s="164" t="s">
        <v>54</v>
      </c>
      <c r="J125" s="164" t="s">
        <v>55</v>
      </c>
      <c r="K125" s="164" t="s">
        <v>56</v>
      </c>
      <c r="L125" s="164" t="s">
        <v>57</v>
      </c>
      <c r="M125" s="164" t="s">
        <v>58</v>
      </c>
    </row>
    <row r="126" spans="1:13" s="121" customFormat="1" ht="13.5" hidden="1">
      <c r="A126" s="386"/>
      <c r="B126" s="384"/>
      <c r="C126" s="165" t="e">
        <f>DCOUNT(#REF!,#REF!,D125:X126)</f>
        <v>#REF!</v>
      </c>
      <c r="D126" s="166"/>
      <c r="E126" s="166"/>
      <c r="F126" s="166"/>
      <c r="G126" s="166"/>
      <c r="H126" s="166"/>
      <c r="I126" s="166"/>
      <c r="J126" s="126">
        <v>4</v>
      </c>
      <c r="K126" s="166">
        <v>2</v>
      </c>
      <c r="L126" s="166">
        <v>70200</v>
      </c>
      <c r="M126" s="166"/>
    </row>
    <row r="127" ht="13.5" customHeight="1">
      <c r="J127" s="2"/>
    </row>
    <row r="128" spans="2:27" ht="13.5">
      <c r="B128" s="189" t="s">
        <v>211</v>
      </c>
      <c r="C128" s="396" t="s">
        <v>212</v>
      </c>
      <c r="D128" s="397"/>
      <c r="E128" s="397"/>
      <c r="F128" s="397"/>
      <c r="G128" s="397"/>
      <c r="H128" s="396" t="s">
        <v>215</v>
      </c>
      <c r="I128" s="397"/>
      <c r="J128" s="397"/>
      <c r="K128" s="397"/>
      <c r="L128" s="191" t="s">
        <v>214</v>
      </c>
      <c r="O128"/>
      <c r="P128"/>
      <c r="Q128"/>
      <c r="Y128" s="121"/>
      <c r="Z128" s="121"/>
      <c r="AA128" s="121"/>
    </row>
    <row r="129" spans="2:27" ht="13.5" customHeight="1">
      <c r="B129" s="190">
        <v>1</v>
      </c>
      <c r="C129" s="394" t="str">
        <f>$C$3&amp;$D$3&amp;H129</f>
        <v>2021年度山梨県学童水泳競技大会</v>
      </c>
      <c r="D129" s="395"/>
      <c r="E129" s="395"/>
      <c r="F129" s="395"/>
      <c r="G129" s="395"/>
      <c r="H129" s="394" t="s">
        <v>220</v>
      </c>
      <c r="I129" s="395"/>
      <c r="J129" s="395"/>
      <c r="K129" s="395"/>
      <c r="L129" s="191">
        <v>500</v>
      </c>
      <c r="O129"/>
      <c r="P129"/>
      <c r="Q129"/>
      <c r="Y129" s="121"/>
      <c r="Z129" s="121"/>
      <c r="AA129" s="121"/>
    </row>
    <row r="130" spans="2:27" ht="13.5">
      <c r="B130" s="190">
        <v>2</v>
      </c>
      <c r="C130" s="394" t="str">
        <f>$C$3&amp;$D$3&amp;H130</f>
        <v>2021年度甲府市学童水泳大会（旧中央会場）</v>
      </c>
      <c r="D130" s="395"/>
      <c r="E130" s="395"/>
      <c r="F130" s="395"/>
      <c r="G130" s="395"/>
      <c r="H130" s="394" t="s">
        <v>222</v>
      </c>
      <c r="I130" s="395"/>
      <c r="J130" s="395"/>
      <c r="K130" s="395"/>
      <c r="L130" s="191">
        <v>0</v>
      </c>
      <c r="O130"/>
      <c r="P130"/>
      <c r="Q130"/>
      <c r="Y130" s="121"/>
      <c r="Z130" s="121"/>
      <c r="AA130" s="121"/>
    </row>
    <row r="131" spans="2:12" ht="13.5" customHeight="1">
      <c r="B131" s="190">
        <v>3</v>
      </c>
      <c r="C131" s="394" t="str">
        <f>$C$3&amp;$D$3&amp;H131</f>
        <v>2021年度富士吉田会場</v>
      </c>
      <c r="D131" s="395"/>
      <c r="E131" s="395"/>
      <c r="F131" s="395"/>
      <c r="G131" s="395"/>
      <c r="H131" s="394" t="s">
        <v>221</v>
      </c>
      <c r="I131" s="395"/>
      <c r="J131" s="395"/>
      <c r="K131" s="395"/>
      <c r="L131" s="191">
        <v>0</v>
      </c>
    </row>
    <row r="133" ht="13.5" customHeight="1"/>
    <row r="135" ht="13.5" customHeight="1"/>
    <row r="137" ht="13.5" customHeight="1"/>
  </sheetData>
  <sheetProtection password="CC6B" sheet="1" objects="1" scenarios="1"/>
  <mergeCells count="83">
    <mergeCell ref="H129:K129"/>
    <mergeCell ref="C129:G129"/>
    <mergeCell ref="C128:G128"/>
    <mergeCell ref="C131:G131"/>
    <mergeCell ref="H131:K131"/>
    <mergeCell ref="H128:K128"/>
    <mergeCell ref="C130:G130"/>
    <mergeCell ref="H130:K130"/>
    <mergeCell ref="A43:A50"/>
    <mergeCell ref="A51:A58"/>
    <mergeCell ref="B51:B52"/>
    <mergeCell ref="B53:B54"/>
    <mergeCell ref="B55:B56"/>
    <mergeCell ref="B57:B58"/>
    <mergeCell ref="B47:B48"/>
    <mergeCell ref="B49:B50"/>
    <mergeCell ref="F29:G29"/>
    <mergeCell ref="E29:E30"/>
    <mergeCell ref="L20:M20"/>
    <mergeCell ref="F38:F39"/>
    <mergeCell ref="L38:L39"/>
    <mergeCell ref="L29:M29"/>
    <mergeCell ref="J29:K29"/>
    <mergeCell ref="H29:I29"/>
    <mergeCell ref="J20:K20"/>
    <mergeCell ref="H20:I20"/>
    <mergeCell ref="F20:G20"/>
    <mergeCell ref="B28:D28"/>
    <mergeCell ref="E20:E21"/>
    <mergeCell ref="B19:D19"/>
    <mergeCell ref="C26:D26"/>
    <mergeCell ref="D20:D21"/>
    <mergeCell ref="B20:B26"/>
    <mergeCell ref="D38:D39"/>
    <mergeCell ref="B29:B35"/>
    <mergeCell ref="B65:B66"/>
    <mergeCell ref="B67:B68"/>
    <mergeCell ref="B59:B60"/>
    <mergeCell ref="C35:D35"/>
    <mergeCell ref="C29:C30"/>
    <mergeCell ref="D29:D30"/>
    <mergeCell ref="B115:B116"/>
    <mergeCell ref="B109:B110"/>
    <mergeCell ref="B73:B74"/>
    <mergeCell ref="B97:B98"/>
    <mergeCell ref="B99:B100"/>
    <mergeCell ref="B95:B96"/>
    <mergeCell ref="B101:B102"/>
    <mergeCell ref="B105:B106"/>
    <mergeCell ref="B77:B78"/>
    <mergeCell ref="B79:B80"/>
    <mergeCell ref="A59:A76"/>
    <mergeCell ref="A77:A84"/>
    <mergeCell ref="B69:B70"/>
    <mergeCell ref="B71:B72"/>
    <mergeCell ref="B81:B82"/>
    <mergeCell ref="B83:B84"/>
    <mergeCell ref="B125:B126"/>
    <mergeCell ref="A123:A126"/>
    <mergeCell ref="A119:A122"/>
    <mergeCell ref="B119:B120"/>
    <mergeCell ref="B121:B122"/>
    <mergeCell ref="B123:B124"/>
    <mergeCell ref="B85:B86"/>
    <mergeCell ref="B87:B88"/>
    <mergeCell ref="B117:B118"/>
    <mergeCell ref="A85:A92"/>
    <mergeCell ref="A111:A114"/>
    <mergeCell ref="B113:B114"/>
    <mergeCell ref="B103:B104"/>
    <mergeCell ref="B107:B108"/>
    <mergeCell ref="A93:A110"/>
    <mergeCell ref="B93:B94"/>
    <mergeCell ref="B89:B90"/>
    <mergeCell ref="B91:B92"/>
    <mergeCell ref="A115:A118"/>
    <mergeCell ref="C20:C21"/>
    <mergeCell ref="B75:B76"/>
    <mergeCell ref="B43:B44"/>
    <mergeCell ref="B45:B46"/>
    <mergeCell ref="B111:B112"/>
    <mergeCell ref="B63:B64"/>
    <mergeCell ref="B61:B62"/>
  </mergeCells>
  <conditionalFormatting sqref="E25 E34">
    <cfRule type="cellIs" priority="1" dxfId="0" operator="greaterThan" stopIfTrue="1">
      <formula>1</formula>
    </cfRule>
  </conditionalFormatting>
  <conditionalFormatting sqref="D38:D39 F38:F39">
    <cfRule type="cellIs" priority="2" dxfId="0" operator="greaterThan" stopIfTrue="1">
      <formula>200</formula>
    </cfRule>
  </conditionalFormatting>
  <conditionalFormatting sqref="C38:C39 E38:E39">
    <cfRule type="cellIs" priority="3" dxfId="0" operator="greaterThan" stopIfTrue="1">
      <formula>100</formula>
    </cfRule>
  </conditionalFormatting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山梨県水泳連盟情報システム委員会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山梨県学童水泳大会エントリー2010</dc:title>
  <dc:subject>山梨県学童水泳大会ｴﾝﾄﾘｰﾌｧｲﾙ</dc:subject>
  <dc:creator>山梨県水泳連盟情報システム委員会</dc:creator>
  <cp:keywords/>
  <dc:description/>
  <cp:lastModifiedBy>RTV1MJ_0</cp:lastModifiedBy>
  <cp:lastPrinted>2018-06-07T01:48:25Z</cp:lastPrinted>
  <dcterms:created xsi:type="dcterms:W3CDTF">1999-08-06T02:23:18Z</dcterms:created>
  <dcterms:modified xsi:type="dcterms:W3CDTF">2021-05-29T13:29:24Z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